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доходы 2014" sheetId="1" r:id="rId1"/>
    <sheet name="расходы 2014" sheetId="2" r:id="rId2"/>
    <sheet name="ведомственная 2014 " sheetId="3" r:id="rId3"/>
    <sheet name="источники 2014" sheetId="4" r:id="rId4"/>
    <sheet name="резервный фонд 1 квартал" sheetId="5" r:id="rId5"/>
  </sheets>
  <definedNames/>
  <calcPr fullCalcOnLoad="1"/>
</workbook>
</file>

<file path=xl/comments2.xml><?xml version="1.0" encoding="utf-8"?>
<comments xmlns="http://schemas.openxmlformats.org/spreadsheetml/2006/main">
  <authors>
    <author>Mazipova</author>
  </authors>
  <commentList>
    <comment ref="F79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  <comment ref="G79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<sst xmlns="http://schemas.openxmlformats.org/spreadsheetml/2006/main" count="1279" uniqueCount="339">
  <si>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</si>
  <si>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</si>
  <si>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</si>
  <si>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</si>
  <si>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</si>
  <si>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</si>
  <si>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</si>
  <si>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</si>
  <si>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</si>
  <si>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</si>
  <si>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</si>
  <si>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</si>
  <si>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</si>
  <si>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</si>
  <si>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</si>
  <si>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</si>
  <si>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</si>
  <si>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</si>
  <si>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</si>
  <si>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</si>
  <si>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</si>
  <si>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</si>
  <si>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</si>
  <si>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</si>
  <si>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</si>
  <si>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</si>
  <si>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</si>
  <si>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</si>
  <si>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</si>
  <si>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</si>
  <si>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</si>
  <si>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</si>
  <si>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</si>
  <si>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</si>
  <si>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</si>
  <si>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</si>
  <si>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</si>
  <si>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</si>
  <si>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Отдельные мероприятия в области дорожного хозяства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</si>
  <si>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</si>
  <si>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</si>
  <si>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</si>
  <si>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</si>
  <si>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</si>
  <si>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</si>
  <si>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</si>
  <si>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</si>
  <si>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</si>
  <si>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</si>
  <si>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</si>
  <si>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</si>
  <si>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</si>
  <si>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</si>
  <si>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</si>
  <si>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</si>
  <si>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</si>
  <si>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</si>
  <si>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</si>
  <si>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</si>
  <si>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</si>
  <si>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</si>
  <si>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</si>
  <si>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</si>
  <si>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</si>
  <si>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</si>
  <si>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</si>
  <si>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</si>
  <si>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</si>
  <si>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</si>
  <si>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</si>
  <si>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</si>
  <si>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</si>
  <si>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</si>
  <si>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</si>
  <si>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</si>
  <si>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</si>
  <si>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</si>
  <si>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</si>
  <si>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</si>
  <si>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</si>
  <si>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</si>
  <si>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</si>
  <si>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</si>
  <si>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</si>
  <si>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</si>
  <si>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</si>
  <si>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</si>
  <si>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</si>
  <si>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</si>
  <si>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</si>
  <si>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</si>
  <si>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</si>
  <si>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</si>
  <si>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</si>
  <si>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</si>
  <si>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</si>
  <si>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</si>
  <si>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</si>
  <si>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</si>
  <si>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</si>
  <si>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</si>
  <si>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</si>
  <si>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</si>
  <si>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</si>
  <si>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</si>
  <si>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</si>
  <si>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</si>
  <si>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</si>
  <si>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</si>
  <si>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</si>
  <si>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</si>
  <si>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</si>
  <si>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</si>
  <si>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</si>
  <si>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</si>
  <si>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КОД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</si>
  <si>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</si>
  <si>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</si>
  <si>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</si>
  <si>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</si>
  <si>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</si>
  <si>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</si>
  <si>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</si>
  <si>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</si>
  <si>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>Источники внутреннего финансирования дефицитов бюджетов субъектов Российской Федерации и местных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</si>
  <si>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</si>
  <si>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бюджетами поселений в валюте Российской Федерации </t>
  </si>
  <si>
    <t xml:space="preserve">Погашение кредитов от кредитных организаций бюджетами поселений в валюте Российской Федерации </t>
  </si>
  <si>
    <t>Бюджетные кредиты от других бюджетов бюджетной системы Российской Федерации</t>
  </si>
  <si>
    <t>Получение   бюджетных кредитов  от других бюджетов бюджетной системы Российской Федерации в валюте Российской  Федерации</t>
  </si>
  <si>
    <t>Получение  кредитов  от других бюджетов бюджетной системы Российской Федерации  бюджетами поселений в валюте Российской  Федерации</t>
  </si>
  <si>
    <t>Погашение  бюджетных кредитов  от других бюджетов бюджетной системы Российской Федерации в валюте Российской  Федерации</t>
  </si>
  <si>
    <t>Получение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</si>
  <si>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бюджетом поселения 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</si>
  <si>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</si>
  <si>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</si>
  <si>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 бюджетом поселения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</si>
  <si>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</si>
  <si>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 бюджетами поселений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</si>
  <si>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</si>
  <si>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</si>
  <si>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</si>
  <si>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</si>
  <si>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</si>
  <si>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</si>
  <si>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Уменьшение прочих остатков денежных средств бюджетов поселений</t>
  </si>
  <si>
    <t>Итого источников  финансирования</t>
  </si>
  <si>
    <t>000 01 02 00 00 00 0000 000</t>
  </si>
  <si>
    <t>000 01 02 00 00 00 0000 700</t>
  </si>
  <si>
    <t>000 01 02 00 00 10 0000 710</t>
  </si>
  <si>
    <t>000 01 02 00 00 00 0000 800</t>
  </si>
  <si>
    <t>797 01 02 00 00 10 0000 810</t>
  </si>
  <si>
    <t xml:space="preserve">000 01 03 00 00 00 0000 000  </t>
  </si>
  <si>
    <t xml:space="preserve">000 01 03 00 00 00 0000 700   </t>
  </si>
  <si>
    <t xml:space="preserve">000 01 03 00 00 10 0000 710   </t>
  </si>
  <si>
    <t xml:space="preserve">000 01 03 00 00 00 0000 800   </t>
  </si>
  <si>
    <t xml:space="preserve">000 0102 00 00 00 0000 700 </t>
  </si>
  <si>
    <t>000 0103 00 00 00 0000 700</t>
  </si>
  <si>
    <t>000 0103 00 00 00 0000 800</t>
  </si>
  <si>
    <t>000 01 05 02 01 10 0000 510</t>
  </si>
  <si>
    <t>000 01 05 00 00 00 0090 600</t>
  </si>
  <si>
    <t>000 01 05 02 00 00 0090 600</t>
  </si>
  <si>
    <t>000 01 05 02 01 00 0000 610</t>
  </si>
  <si>
    <t>797 01 05 02 01 10 0000 610</t>
  </si>
  <si>
    <t xml:space="preserve">000 90 00 00 00 00 0000 000  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</si>
  <si>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</si>
  <si>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</si>
  <si>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</si>
  <si>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</si>
  <si>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</si>
  <si>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</si>
  <si>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</si>
  <si>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</si>
  <si>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</si>
  <si>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</si>
  <si>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</si>
  <si>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</si>
  <si>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</si>
  <si>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</si>
  <si>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</si>
  <si>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522 36 07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</si>
  <si>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</si>
  <si>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</si>
  <si>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</si>
  <si>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</si>
  <si>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</si>
  <si>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</si>
  <si>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</si>
  <si>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</si>
  <si>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Председатель представительного органа муниципального образования</t>
  </si>
  <si>
    <t xml:space="preserve">002 11 00 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</si>
  <si>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</si>
  <si>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</si>
  <si>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</si>
  <si>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</si>
  <si>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</si>
  <si>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</si>
  <si>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</si>
  <si>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</si>
  <si>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</si>
  <si>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</si>
  <si>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797 01 06 04 00 00 0000 000</t>
  </si>
  <si>
    <t>797 01 06 04 01 10 0000 810</t>
  </si>
  <si>
    <t>(тыс.руб.)</t>
  </si>
  <si>
    <t>ДОХОДЫ</t>
  </si>
  <si>
    <t>000 1 00 00000 00 0000 000</t>
  </si>
  <si>
    <t xml:space="preserve">НАЛОГОВЫЕ И НЕНАЛОГОВЫЕ ДОХОДЫ  </t>
  </si>
  <si>
    <t>000  1 01 00000 00 0000 000</t>
  </si>
  <si>
    <t xml:space="preserve">НАЛОГИ НА ПРИБЫЛЬ, ДОХОДЫ 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</si>
  <si>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</si>
  <si>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</si>
  <si>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</si>
  <si>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</si>
  <si>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</si>
  <si>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</si>
  <si>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</si>
  <si>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</si>
  <si>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</si>
  <si>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</si>
  <si>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</si>
  <si>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</si>
  <si>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</si>
  <si>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</si>
  <si>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</si>
  <si>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</si>
  <si>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000 1 11 05000 00 0000 120</t>
  </si>
  <si>
    <t xml:space="preserve">000 1 11 05010 00 0000 120 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</si>
  <si>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</si>
  <si>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 xml:space="preserve">000 1 11 05035 10 0000 120  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</si>
  <si>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</si>
  <si>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</si>
  <si>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</si>
  <si>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</si>
  <si>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</si>
  <si>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 находящихся в собственности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</si>
  <si>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</si>
  <si>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</si>
  <si>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</si>
  <si>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</si>
  <si>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</si>
  <si>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</si>
  <si>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000 2 02 01000  00 0000 151</t>
  </si>
  <si>
    <t>Дотации бюджетам субъектов Российской Федерации и муниципальных образований</t>
  </si>
  <si>
    <t>000 202 01001  10 0000 151</t>
  </si>
  <si>
    <t>Дотации бюджетам поселений на выравнивание бюджетной обеспеченности</t>
  </si>
  <si>
    <t>000 2 02 01999 00 0000 151</t>
  </si>
  <si>
    <t>Прочие дотации</t>
  </si>
  <si>
    <t>000 2 02 01999 10 0000 151</t>
  </si>
  <si>
    <t>Прочие дотации бюджетам поселений</t>
  </si>
  <si>
    <t>000 2 02 02000 00 0000 151</t>
  </si>
  <si>
    <t xml:space="preserve">Субсидии бюджетам субъектов Российской Федерации и муниципальных образований </t>
  </si>
  <si>
    <t>000 2 02 02088 10 0001 151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</si>
  <si>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</si>
  <si>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>000 2 02 02089 10 0001 151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</si>
  <si>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</si>
  <si>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000 2 02 02999 10 0000 151</t>
  </si>
  <si>
    <t xml:space="preserve"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
 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</si>
  <si>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</si>
  <si>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</si>
  <si>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</si>
  <si>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</si>
  <si>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000 2 02 04012 10 0000 151</t>
  </si>
  <si>
    <t>000 2 07 00000 00 0000 151</t>
  </si>
  <si>
    <t>Прочие безвозмездные поступления</t>
  </si>
  <si>
    <t>000 2 07 05030 10 0000 151</t>
  </si>
  <si>
    <t>Прочие безвозмездные поступления в бюджеты поселений</t>
  </si>
  <si>
    <t>ВСЕГО ДОХОДОВ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</si>
  <si>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</si>
  <si>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</si>
  <si>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</si>
  <si>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</si>
  <si>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127 51 18</t>
  </si>
  <si>
    <t>127 51 00</t>
  </si>
  <si>
    <t>127 00 00</t>
  </si>
  <si>
    <t>Дорожное хозяйство (дорожные фонды)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</si>
  <si>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</si>
  <si>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</si>
  <si>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</si>
  <si>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</si>
  <si>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</si>
  <si>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</si>
  <si>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</si>
  <si>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000 1 03 02260 01 0000 110</t>
  </si>
  <si>
    <t>797 01 06 04 01 00 0000 000</t>
  </si>
  <si>
    <t>797 01 06 00 00 00 0000 000</t>
  </si>
  <si>
    <t>000 01 05 02 00 00 0000 510</t>
  </si>
  <si>
    <t>000 01 05 00 00 00 0000 500</t>
  </si>
  <si>
    <t>000 01 05 00 00 00 0000 000</t>
  </si>
  <si>
    <t>000 01 03 00 00 10 0000 810</t>
  </si>
  <si>
    <t>000 01 03 00 00 10 0000 710</t>
  </si>
  <si>
    <t>000 01 03 00 00 00 0000 000</t>
  </si>
  <si>
    <t xml:space="preserve">000 01 02 00 00 10 0000 710 </t>
  </si>
  <si>
    <t xml:space="preserve"> (тыс.руб.)</t>
  </si>
  <si>
    <t>Основание</t>
  </si>
  <si>
    <t>Направление расходов</t>
  </si>
  <si>
    <t>КБК</t>
  </si>
  <si>
    <t>Примечание</t>
  </si>
  <si>
    <t>Утверждено</t>
  </si>
  <si>
    <t>Исполнено</t>
  </si>
  <si>
    <t>% исполнения</t>
  </si>
  <si>
    <t xml:space="preserve">000  2 18 00000 00 0000 000 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</si>
  <si>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</si>
  <si>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000  2 18 05010 10 0000 180   </t>
  </si>
  <si>
    <t>Доходы бюджетов поселений от возврата остатков субсидий и субвенций прошлых лет небюджетными организациями</t>
  </si>
  <si>
    <t xml:space="preserve">000  2 19 00000 00 0000 000  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</si>
  <si>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</si>
  <si>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000   2 19 05000 10 0000 151   </t>
  </si>
  <si>
    <t xml:space="preserve">                                          Приложение № 1</t>
  </si>
  <si>
    <t xml:space="preserve">                                          к  постановлению Главы городского</t>
  </si>
  <si>
    <t xml:space="preserve">                                          поселения Краснозаводск</t>
  </si>
  <si>
    <t>ОТЧЕТ</t>
  </si>
  <si>
    <t>об исполнении бюджета городского поселения Краснозаводск</t>
  </si>
  <si>
    <t xml:space="preserve">Поступления доходов в бюджет городского поселения Краснозаводск     </t>
  </si>
  <si>
    <t>за 1 квартал 2014 года</t>
  </si>
  <si>
    <t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</si>
  <si>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</si>
  <si>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 от сдачи в аренду имущества, находящегося в оперативном управлении органов  местного самоуправления и созданных ими учреждений (за исключением имущества муниципальных бюджетных и автономных учреждений)</t>
  </si>
  <si>
    <t>Возврат остатков сцбсидий, субвенций и иных межбюджетных трансфертов, имеющих целевое назначение, прошлых лет из бюджетов поселений</t>
  </si>
  <si>
    <t xml:space="preserve">по разделам, подразделам целевым статьям и видам расходов  бюджетов </t>
  </si>
  <si>
    <t xml:space="preserve">Расходы бюджета городского поселения Краснозаводск                                                                         за 1 квартал 2014 года </t>
  </si>
  <si>
    <t>Утверж-дено</t>
  </si>
  <si>
    <t>Испол-нено</t>
  </si>
  <si>
    <t>% испол-нения</t>
  </si>
  <si>
    <t>Отдельные мероприятия в области дорожного хозяйства</t>
  </si>
  <si>
    <t>Ведомственная структура расходов бюджета городского поселения Краснозаводск                            за 1 квартал 2014 года</t>
  </si>
  <si>
    <t xml:space="preserve">Источники внутреннего финансирования дефицита бюджета </t>
  </si>
  <si>
    <t>городского поселения Краснозаводск за 1 квартал 2014 года</t>
  </si>
  <si>
    <t>Увеличение прочих остатков денежных средств бюджетов поселений</t>
  </si>
  <si>
    <t>Иные источники внутреннего финансирования дефицита бюджетов</t>
  </si>
  <si>
    <t>Сумма по поста-новле-нию</t>
  </si>
  <si>
    <t xml:space="preserve">Испол-нено  </t>
  </si>
  <si>
    <t>% Испол-нения</t>
  </si>
  <si>
    <t>Расходование средств резервного фонда городского поселения Краснозаводск 
за 1  квартал 2014 года</t>
  </si>
  <si>
    <t>Глава  городского поселения</t>
  </si>
  <si>
    <t xml:space="preserve">                 Н.А. Коршунов</t>
  </si>
  <si>
    <t xml:space="preserve">                 Р.Ф. Мазипова</t>
  </si>
  <si>
    <t>Начальник 
финансово-экономического управления</t>
  </si>
  <si>
    <t>ИТОГО</t>
  </si>
  <si>
    <r>
      <t xml:space="preserve">                                          от   </t>
    </r>
    <r>
      <rPr>
        <u val="single"/>
        <sz val="16"/>
        <rFont val="Arial"/>
        <family val="2"/>
      </rPr>
      <t>08.05.2014</t>
    </r>
    <r>
      <rPr>
        <sz val="16"/>
        <rFont val="Arial"/>
        <family val="2"/>
      </rPr>
      <t xml:space="preserve">   № </t>
    </r>
    <r>
      <rPr>
        <u val="single"/>
        <sz val="16"/>
        <rFont val="Arial"/>
        <family val="2"/>
      </rPr>
      <t>286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</si>
</sst>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0.000"/>
    <numFmt numFmtId="183" formatCode="#,##0.000"/>
    <numFmt numFmtId="184" formatCode="#,##0.0000"/>
    <numFmt numFmtId="185" formatCode="0.000000"/>
    <numFmt numFmtId="186" formatCode="0.00000"/>
    <numFmt numFmtId="187" formatCode="0.0000"/>
    <numFmt numFmtId="188" formatCode="_-* #,##0.0_р_._-;\-* #,##0.0_р_._-;_-* &quot;-&quot;??_р_._-;_-@_-"/>
    <numFmt numFmtId="189" formatCode="_-* #,##0.0_р_._-;\-* #,##0.0_р_._-;_-* &quot;-&quot;?_р_._-;_-@_-"/>
    <numFmt numFmtId="190" formatCode="_-* #,##0.000_р_._-;\-* #,##0.000_р_._-;_-* &quot;-&quot;??_р_._-;_-@_-"/>
    <numFmt numFmtId="191" formatCode="_-* #,##0_р_._-;\-* #,##0_р_._-;_-* &quot;-&quot;??_р_._-;_-@_-"/>
    <numFmt numFmtId="192" formatCode="#,##0.00000"/>
    <numFmt numFmtId="193" formatCode="#,##0.000000"/>
    <numFmt numFmtId="194" formatCode="#,##0_р_."/>
    <numFmt numFmtId="195" formatCode="#,##0.0_р_."/>
    <numFmt numFmtId="196" formatCode="#,##0.0000000"/>
    <numFmt numFmtId="197" formatCode="#,##0.00000000"/>
    <numFmt numFmtId="198" formatCode="#,##0.0_р_.;\-#,##0.0_р_.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[$-FC19]d\ mmmm\ yyyy\ &quot;г.&quot;"/>
    <numFmt numFmtId="208" formatCode="#\ ###\ ###\ ###\ ###\ ##0.00;[Red]\-#\ ###\ ###\ ###\ ###\ ##0.00"/>
    <numFmt numFmtId="209" formatCode="#,##0_ ;[Red]\-#,##0_ "/>
  </numFmts>
  <fonts count="40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6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148" applyFont="1" applyFill="1">
      <alignment/>
      <protection/>
    </xf>
    <xf numFmtId="0" fontId="0" fillId="0" borderId="0" xfId="146" applyFont="1" applyFill="1" applyAlignment="1">
      <alignment/>
      <protection/>
    </xf>
    <xf numFmtId="0" fontId="0" fillId="0" borderId="0" xfId="146" applyFont="1" applyFill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143" applyFont="1">
      <alignment/>
      <protection/>
    </xf>
    <xf numFmtId="0" fontId="0" fillId="0" borderId="0" xfId="142" applyFont="1" applyFill="1">
      <alignment/>
      <protection/>
    </xf>
    <xf numFmtId="0" fontId="30" fillId="0" borderId="0" xfId="146" applyFont="1" applyFill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143" applyNumberFormat="1" applyFont="1" applyFill="1" applyBorder="1" applyAlignment="1">
      <alignment wrapText="1"/>
      <protection/>
    </xf>
    <xf numFmtId="49" fontId="0" fillId="0" borderId="0" xfId="143" applyNumberFormat="1" applyFont="1" applyFill="1" applyBorder="1" applyAlignment="1">
      <alignment horizontal="center" wrapText="1"/>
      <protection/>
    </xf>
    <xf numFmtId="164" fontId="0" fillId="0" borderId="0" xfId="143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vertical="top"/>
    </xf>
    <xf numFmtId="165" fontId="0" fillId="0" borderId="0" xfId="0" applyNumberFormat="1" applyFont="1" applyAlignment="1">
      <alignment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171" fontId="31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143" applyFont="1">
      <alignment/>
      <protection/>
    </xf>
    <xf numFmtId="0" fontId="34" fillId="0" borderId="0" xfId="146" applyFont="1" applyFill="1" applyAlignment="1">
      <alignment horizontal="left"/>
      <protection/>
    </xf>
    <xf numFmtId="0" fontId="33" fillId="0" borderId="10" xfId="145" applyFont="1" applyFill="1" applyBorder="1" applyAlignment="1">
      <alignment horizontal="center" vertical="center" wrapText="1"/>
      <protection/>
    </xf>
    <xf numFmtId="49" fontId="34" fillId="0" borderId="10" xfId="143" applyNumberFormat="1" applyFont="1" applyFill="1" applyBorder="1" applyAlignment="1">
      <alignment horizontal="center" vertical="center" wrapText="1"/>
      <protection/>
    </xf>
    <xf numFmtId="0" fontId="34" fillId="0" borderId="0" xfId="143" applyFont="1" applyAlignment="1">
      <alignment horizontal="center"/>
      <protection/>
    </xf>
    <xf numFmtId="0" fontId="33" fillId="0" borderId="10" xfId="145" applyFont="1" applyFill="1" applyBorder="1" applyAlignment="1">
      <alignment horizontal="center" vertical="center"/>
      <protection/>
    </xf>
    <xf numFmtId="4" fontId="33" fillId="0" borderId="10" xfId="145" applyNumberFormat="1" applyFont="1" applyFill="1" applyBorder="1" applyAlignment="1">
      <alignment horizontal="right" vertical="center" wrapText="1"/>
      <protection/>
    </xf>
    <xf numFmtId="171" fontId="33" fillId="0" borderId="10" xfId="145" applyNumberFormat="1" applyFont="1" applyFill="1" applyBorder="1" applyAlignment="1">
      <alignment horizontal="right" vertical="center" wrapText="1"/>
      <protection/>
    </xf>
    <xf numFmtId="49" fontId="34" fillId="0" borderId="10" xfId="145" applyNumberFormat="1" applyFont="1" applyFill="1" applyBorder="1" applyAlignment="1">
      <alignment horizontal="center" vertical="center"/>
      <protection/>
    </xf>
    <xf numFmtId="164" fontId="34" fillId="0" borderId="10" xfId="145" applyNumberFormat="1" applyFont="1" applyFill="1" applyBorder="1" applyAlignment="1">
      <alignment horizontal="right" vertical="center" wrapText="1"/>
      <protection/>
    </xf>
    <xf numFmtId="164" fontId="33" fillId="0" borderId="10" xfId="145" applyNumberFormat="1" applyFont="1" applyFill="1" applyBorder="1" applyAlignment="1">
      <alignment horizontal="right" vertical="center" wrapText="1"/>
      <protection/>
    </xf>
    <xf numFmtId="49" fontId="33" fillId="0" borderId="10" xfId="145" applyNumberFormat="1" applyFont="1" applyFill="1" applyBorder="1" applyAlignment="1">
      <alignment horizontal="center" vertical="center"/>
      <protection/>
    </xf>
    <xf numFmtId="4" fontId="33" fillId="0" borderId="10" xfId="145" applyNumberFormat="1" applyFont="1" applyFill="1" applyBorder="1" applyAlignment="1">
      <alignment horizontal="right" vertical="center"/>
      <protection/>
    </xf>
    <xf numFmtId="165" fontId="34" fillId="0" borderId="10" xfId="145" applyNumberFormat="1" applyFont="1" applyFill="1" applyBorder="1" applyAlignment="1">
      <alignment horizontal="right" vertical="center"/>
      <protection/>
    </xf>
    <xf numFmtId="165" fontId="33" fillId="0" borderId="10" xfId="145" applyNumberFormat="1" applyFont="1" applyFill="1" applyBorder="1" applyAlignment="1">
      <alignment horizontal="right" vertical="center"/>
      <protection/>
    </xf>
    <xf numFmtId="0" fontId="34" fillId="0" borderId="10" xfId="145" applyFont="1" applyFill="1" applyBorder="1" applyAlignment="1">
      <alignment horizontal="left" vertical="center" wrapText="1"/>
      <protection/>
    </xf>
    <xf numFmtId="0" fontId="33" fillId="0" borderId="10" xfId="145" applyFont="1" applyFill="1" applyBorder="1" applyAlignment="1">
      <alignment horizontal="left" vertical="center" wrapText="1"/>
      <protection/>
    </xf>
    <xf numFmtId="4" fontId="34" fillId="0" borderId="10" xfId="145" applyNumberFormat="1" applyFont="1" applyFill="1" applyBorder="1" applyAlignment="1">
      <alignment horizontal="right" vertical="center" wrapText="1"/>
      <protection/>
    </xf>
    <xf numFmtId="49" fontId="33" fillId="0" borderId="10" xfId="145" applyNumberFormat="1" applyFont="1" applyFill="1" applyBorder="1" applyAlignment="1">
      <alignment horizontal="center" vertical="center" wrapText="1"/>
      <protection/>
    </xf>
    <xf numFmtId="49" fontId="33" fillId="0" borderId="10" xfId="145" applyNumberFormat="1" applyFont="1" applyFill="1" applyBorder="1" applyAlignment="1">
      <alignment horizontal="left" vertical="center" wrapText="1"/>
      <protection/>
    </xf>
    <xf numFmtId="164" fontId="33" fillId="0" borderId="10" xfId="145" applyNumberFormat="1" applyFont="1" applyFill="1" applyBorder="1" applyAlignment="1">
      <alignment horizontal="right" vertical="center"/>
      <protection/>
    </xf>
    <xf numFmtId="49" fontId="34" fillId="0" borderId="10" xfId="145" applyNumberFormat="1" applyFont="1" applyFill="1" applyBorder="1" applyAlignment="1">
      <alignment horizontal="center" vertical="center" wrapText="1"/>
      <protection/>
    </xf>
    <xf numFmtId="164" fontId="34" fillId="0" borderId="10" xfId="145" applyNumberFormat="1" applyFont="1" applyFill="1" applyBorder="1" applyAlignment="1">
      <alignment horizontal="right" vertical="center"/>
      <protection/>
    </xf>
    <xf numFmtId="0" fontId="34" fillId="0" borderId="10" xfId="145" applyFont="1" applyFill="1" applyBorder="1" applyAlignment="1">
      <alignment horizontal="center" vertical="center"/>
      <protection/>
    </xf>
    <xf numFmtId="49" fontId="33" fillId="0" borderId="10" xfId="0" applyNumberFormat="1" applyFont="1" applyBorder="1" applyAlignment="1">
      <alignment horizontal="left" vertical="center" wrapText="1"/>
    </xf>
    <xf numFmtId="0" fontId="34" fillId="0" borderId="10" xfId="145" applyFont="1" applyFill="1" applyBorder="1" applyAlignment="1">
      <alignment vertical="center"/>
      <protection/>
    </xf>
    <xf numFmtId="0" fontId="33" fillId="0" borderId="10" xfId="145" applyFont="1" applyFill="1" applyBorder="1" applyAlignment="1">
      <alignment vertical="center"/>
      <protection/>
    </xf>
    <xf numFmtId="0" fontId="33" fillId="0" borderId="10" xfId="145" applyFont="1" applyBorder="1" applyAlignment="1">
      <alignment horizontal="center" vertical="center"/>
      <protection/>
    </xf>
    <xf numFmtId="1" fontId="34" fillId="0" borderId="10" xfId="0" applyNumberFormat="1" applyFont="1" applyBorder="1" applyAlignment="1">
      <alignment horizontal="left" vertical="center" wrapText="1"/>
    </xf>
    <xf numFmtId="171" fontId="34" fillId="0" borderId="10" xfId="145" applyNumberFormat="1" applyFont="1" applyFill="1" applyBorder="1" applyAlignment="1">
      <alignment horizontal="right" vertical="center" wrapText="1"/>
      <protection/>
    </xf>
    <xf numFmtId="0" fontId="35" fillId="0" borderId="10" xfId="143" applyFont="1" applyFill="1" applyBorder="1" applyAlignment="1">
      <alignment horizontal="center" vertical="center"/>
      <protection/>
    </xf>
    <xf numFmtId="0" fontId="35" fillId="0" borderId="10" xfId="143" applyFont="1" applyFill="1" applyBorder="1" applyAlignment="1">
      <alignment horizontal="center" vertical="center" wrapText="1"/>
      <protection/>
    </xf>
    <xf numFmtId="49" fontId="35" fillId="0" borderId="10" xfId="143" applyNumberFormat="1" applyFont="1" applyFill="1" applyBorder="1" applyAlignment="1">
      <alignment horizontal="center" vertical="center" wrapText="1"/>
      <protection/>
    </xf>
    <xf numFmtId="0" fontId="35" fillId="0" borderId="10" xfId="143" applyFont="1" applyFill="1" applyBorder="1" applyAlignment="1">
      <alignment vertical="center" wrapText="1"/>
      <protection/>
    </xf>
    <xf numFmtId="164" fontId="35" fillId="0" borderId="10" xfId="143" applyNumberFormat="1" applyFont="1" applyFill="1" applyBorder="1" applyAlignment="1">
      <alignment horizontal="right" vertical="center"/>
      <protection/>
    </xf>
    <xf numFmtId="171" fontId="35" fillId="0" borderId="10" xfId="143" applyNumberFormat="1" applyFont="1" applyFill="1" applyBorder="1" applyAlignment="1">
      <alignment horizontal="right" vertical="center"/>
      <protection/>
    </xf>
    <xf numFmtId="164" fontId="35" fillId="0" borderId="10" xfId="143" applyNumberFormat="1" applyFont="1" applyFill="1" applyBorder="1" applyAlignment="1">
      <alignment horizontal="right" vertical="center" wrapText="1"/>
      <protection/>
    </xf>
    <xf numFmtId="0" fontId="36" fillId="0" borderId="10" xfId="143" applyFont="1" applyFill="1" applyBorder="1" applyAlignment="1">
      <alignment vertical="center" wrapText="1"/>
      <protection/>
    </xf>
    <xf numFmtId="49" fontId="36" fillId="0" borderId="10" xfId="143" applyNumberFormat="1" applyFont="1" applyFill="1" applyBorder="1" applyAlignment="1">
      <alignment horizontal="center" vertical="center" wrapText="1"/>
      <protection/>
    </xf>
    <xf numFmtId="164" fontId="36" fillId="0" borderId="10" xfId="143" applyNumberFormat="1" applyFont="1" applyFill="1" applyBorder="1" applyAlignment="1">
      <alignment horizontal="right" vertical="center" wrapText="1"/>
      <protection/>
    </xf>
    <xf numFmtId="49" fontId="36" fillId="0" borderId="10" xfId="143" applyNumberFormat="1" applyFont="1" applyFill="1" applyBorder="1" applyAlignment="1">
      <alignment horizontal="center" vertical="center"/>
      <protection/>
    </xf>
    <xf numFmtId="164" fontId="36" fillId="0" borderId="10" xfId="143" applyNumberFormat="1" applyFont="1" applyFill="1" applyBorder="1" applyAlignment="1">
      <alignment horizontal="right" vertical="center"/>
      <protection/>
    </xf>
    <xf numFmtId="164" fontId="35" fillId="0" borderId="10" xfId="143" applyNumberFormat="1" applyFont="1" applyFill="1" applyBorder="1" applyAlignment="1">
      <alignment vertical="center" wrapText="1"/>
      <protection/>
    </xf>
    <xf numFmtId="171" fontId="36" fillId="0" borderId="10" xfId="143" applyNumberFormat="1" applyFont="1" applyFill="1" applyBorder="1" applyAlignment="1">
      <alignment horizontal="right" vertical="center"/>
      <protection/>
    </xf>
    <xf numFmtId="49" fontId="35" fillId="0" borderId="10" xfId="143" applyNumberFormat="1" applyFont="1" applyFill="1" applyBorder="1" applyAlignment="1">
      <alignment horizontal="center" vertical="center"/>
      <protection/>
    </xf>
    <xf numFmtId="49" fontId="36" fillId="0" borderId="10" xfId="147" applyNumberFormat="1" applyFont="1" applyFill="1" applyBorder="1" applyAlignment="1">
      <alignment vertical="center" wrapText="1"/>
      <protection/>
    </xf>
    <xf numFmtId="164" fontId="36" fillId="0" borderId="10" xfId="143" applyNumberFormat="1" applyFont="1" applyFill="1" applyBorder="1" applyAlignment="1">
      <alignment vertical="center" wrapText="1"/>
      <protection/>
    </xf>
    <xf numFmtId="49" fontId="36" fillId="0" borderId="10" xfId="146" applyNumberFormat="1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143" applyFont="1">
      <alignment/>
      <protection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49" fontId="35" fillId="0" borderId="10" xfId="147" applyNumberFormat="1" applyFont="1" applyFill="1" applyBorder="1" applyAlignment="1">
      <alignment vertical="center" wrapText="1"/>
      <protection/>
    </xf>
    <xf numFmtId="49" fontId="35" fillId="0" borderId="10" xfId="0" applyNumberFormat="1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49" fontId="35" fillId="0" borderId="10" xfId="147" applyNumberFormat="1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vertical="center"/>
    </xf>
    <xf numFmtId="49" fontId="35" fillId="0" borderId="10" xfId="147" applyNumberFormat="1" applyFont="1" applyFill="1" applyBorder="1" applyAlignment="1">
      <alignment horizontal="right" vertical="center" wrapText="1"/>
      <protection/>
    </xf>
    <xf numFmtId="165" fontId="35" fillId="0" borderId="10" xfId="147" applyNumberFormat="1" applyFont="1" applyFill="1" applyBorder="1" applyAlignment="1">
      <alignment horizontal="right" vertical="center" wrapText="1"/>
      <protection/>
    </xf>
    <xf numFmtId="171" fontId="35" fillId="0" borderId="10" xfId="147" applyNumberFormat="1" applyFont="1" applyFill="1" applyBorder="1" applyAlignment="1">
      <alignment horizontal="right" vertical="center" wrapText="1"/>
      <protection/>
    </xf>
    <xf numFmtId="164" fontId="35" fillId="0" borderId="10" xfId="0" applyNumberFormat="1" applyFont="1" applyFill="1" applyBorder="1" applyAlignment="1">
      <alignment horizontal="right" vertical="center"/>
    </xf>
    <xf numFmtId="164" fontId="35" fillId="0" borderId="10" xfId="0" applyNumberFormat="1" applyFont="1" applyFill="1" applyBorder="1" applyAlignment="1">
      <alignment horizontal="right" vertical="center" wrapText="1"/>
    </xf>
    <xf numFmtId="164" fontId="36" fillId="0" borderId="10" xfId="0" applyNumberFormat="1" applyFont="1" applyFill="1" applyBorder="1" applyAlignment="1">
      <alignment horizontal="right" vertical="center" wrapText="1"/>
    </xf>
    <xf numFmtId="171" fontId="36" fillId="0" borderId="10" xfId="147" applyNumberFormat="1" applyFont="1" applyFill="1" applyBorder="1" applyAlignment="1">
      <alignment horizontal="right" vertical="center" wrapText="1"/>
      <protection/>
    </xf>
    <xf numFmtId="164" fontId="36" fillId="0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4" fillId="0" borderId="0" xfId="143" applyFont="1" applyAlignment="1">
      <alignment vertical="top"/>
      <protection/>
    </xf>
    <xf numFmtId="0" fontId="34" fillId="0" borderId="0" xfId="143" applyFont="1">
      <alignment/>
      <protection/>
    </xf>
    <xf numFmtId="0" fontId="34" fillId="0" borderId="10" xfId="143" applyFont="1" applyBorder="1" applyAlignment="1">
      <alignment horizontal="left" vertical="center" wrapText="1"/>
      <protection/>
    </xf>
    <xf numFmtId="165" fontId="34" fillId="0" borderId="10" xfId="143" applyNumberFormat="1" applyFont="1" applyFill="1" applyBorder="1" applyAlignment="1">
      <alignment horizontal="center" vertical="center" wrapText="1"/>
      <protection/>
    </xf>
    <xf numFmtId="0" fontId="33" fillId="0" borderId="10" xfId="143" applyFont="1" applyBorder="1" applyAlignment="1">
      <alignment vertical="center" wrapText="1"/>
      <protection/>
    </xf>
    <xf numFmtId="49" fontId="33" fillId="0" borderId="10" xfId="143" applyNumberFormat="1" applyFont="1" applyFill="1" applyBorder="1" applyAlignment="1">
      <alignment horizontal="left" vertical="center" wrapText="1"/>
      <protection/>
    </xf>
    <xf numFmtId="49" fontId="34" fillId="0" borderId="10" xfId="143" applyNumberFormat="1" applyFont="1" applyFill="1" applyBorder="1" applyAlignment="1">
      <alignment horizontal="left" vertical="center" wrapText="1"/>
      <protection/>
    </xf>
    <xf numFmtId="0" fontId="34" fillId="0" borderId="10" xfId="143" applyFont="1" applyBorder="1" applyAlignment="1">
      <alignment vertical="center" wrapText="1"/>
      <protection/>
    </xf>
    <xf numFmtId="0" fontId="33" fillId="0" borderId="10" xfId="143" applyFont="1" applyBorder="1" applyAlignment="1">
      <alignment vertical="center"/>
      <protection/>
    </xf>
    <xf numFmtId="0" fontId="34" fillId="0" borderId="10" xfId="0" applyFont="1" applyBorder="1" applyAlignment="1">
      <alignment horizontal="left" vertical="center" wrapText="1"/>
    </xf>
    <xf numFmtId="0" fontId="34" fillId="0" borderId="10" xfId="143" applyFont="1" applyBorder="1" applyAlignment="1">
      <alignment horizontal="center" vertical="center"/>
      <protection/>
    </xf>
    <xf numFmtId="165" fontId="34" fillId="0" borderId="10" xfId="143" applyNumberFormat="1" applyFont="1" applyFill="1" applyBorder="1" applyAlignment="1">
      <alignment horizontal="right" vertical="center" wrapText="1"/>
      <protection/>
    </xf>
    <xf numFmtId="171" fontId="34" fillId="0" borderId="10" xfId="143" applyNumberFormat="1" applyFont="1" applyFill="1" applyBorder="1" applyAlignment="1">
      <alignment horizontal="right" vertical="center" wrapText="1"/>
      <protection/>
    </xf>
    <xf numFmtId="0" fontId="36" fillId="0" borderId="0" xfId="98" applyFont="1" applyFill="1" applyAlignment="1">
      <alignment/>
      <protection/>
    </xf>
    <xf numFmtId="0" fontId="36" fillId="0" borderId="0" xfId="98" applyFont="1" applyFill="1">
      <alignment/>
      <protection/>
    </xf>
    <xf numFmtId="164" fontId="36" fillId="0" borderId="0" xfId="144" applyNumberFormat="1" applyFont="1" applyFill="1" applyAlignment="1">
      <alignment horizontal="right" vertical="center"/>
      <protection/>
    </xf>
    <xf numFmtId="0" fontId="35" fillId="0" borderId="10" xfId="98" applyFont="1" applyFill="1" applyBorder="1" applyAlignment="1">
      <alignment horizontal="center" vertical="center" wrapText="1"/>
      <protection/>
    </xf>
    <xf numFmtId="0" fontId="35" fillId="0" borderId="10" xfId="98" applyFont="1" applyFill="1" applyBorder="1" applyAlignment="1">
      <alignment vertical="center" wrapText="1"/>
      <protection/>
    </xf>
    <xf numFmtId="0" fontId="36" fillId="0" borderId="10" xfId="0" applyFont="1" applyBorder="1" applyAlignment="1">
      <alignment horizontal="left" vertical="center" wrapText="1"/>
    </xf>
    <xf numFmtId="0" fontId="36" fillId="0" borderId="10" xfId="98" applyFont="1" applyBorder="1" applyAlignment="1">
      <alignment vertical="center" wrapText="1"/>
      <protection/>
    </xf>
    <xf numFmtId="4" fontId="36" fillId="0" borderId="10" xfId="98" applyNumberFormat="1" applyFont="1" applyFill="1" applyBorder="1" applyAlignment="1">
      <alignment horizontal="center" vertical="center" wrapText="1"/>
      <protection/>
    </xf>
    <xf numFmtId="171" fontId="36" fillId="0" borderId="10" xfId="98" applyNumberFormat="1" applyFont="1" applyFill="1" applyBorder="1" applyAlignment="1">
      <alignment horizontal="center" vertical="center" wrapText="1"/>
      <protection/>
    </xf>
    <xf numFmtId="0" fontId="35" fillId="0" borderId="0" xfId="98" applyFont="1" applyFill="1" applyAlignment="1">
      <alignment horizontal="center" vertical="center" wrapText="1"/>
      <protection/>
    </xf>
    <xf numFmtId="0" fontId="35" fillId="0" borderId="10" xfId="98" applyFont="1" applyFill="1" applyBorder="1" applyAlignment="1">
      <alignment horizontal="left" vertical="center" wrapText="1"/>
      <protection/>
    </xf>
    <xf numFmtId="0" fontId="36" fillId="0" borderId="10" xfId="98" applyFont="1" applyFill="1" applyBorder="1" applyAlignment="1">
      <alignment vertical="center" wrapText="1"/>
      <protection/>
    </xf>
    <xf numFmtId="4" fontId="35" fillId="0" borderId="10" xfId="98" applyNumberFormat="1" applyFont="1" applyFill="1" applyBorder="1" applyAlignment="1">
      <alignment horizontal="center" vertical="center" wrapText="1"/>
      <protection/>
    </xf>
    <xf numFmtId="0" fontId="36" fillId="0" borderId="10" xfId="98" applyFont="1" applyFill="1" applyBorder="1">
      <alignment/>
      <protection/>
    </xf>
    <xf numFmtId="0" fontId="37" fillId="0" borderId="0" xfId="148" applyFont="1" applyFill="1">
      <alignment/>
      <protection/>
    </xf>
    <xf numFmtId="0" fontId="35" fillId="0" borderId="0" xfId="98" applyFont="1" applyFill="1" applyBorder="1" applyAlignment="1">
      <alignment horizontal="left" vertical="center" wrapText="1"/>
      <protection/>
    </xf>
    <xf numFmtId="0" fontId="36" fillId="0" borderId="0" xfId="98" applyFont="1" applyFill="1" applyBorder="1" applyAlignment="1">
      <alignment vertical="center" wrapText="1"/>
      <protection/>
    </xf>
    <xf numFmtId="0" fontId="35" fillId="0" borderId="0" xfId="98" applyFont="1" applyFill="1" applyBorder="1" applyAlignment="1">
      <alignment vertical="center" wrapText="1"/>
      <protection/>
    </xf>
    <xf numFmtId="4" fontId="35" fillId="0" borderId="0" xfId="98" applyNumberFormat="1" applyFont="1" applyFill="1" applyBorder="1" applyAlignment="1">
      <alignment horizontal="center" vertical="center" wrapText="1"/>
      <protection/>
    </xf>
    <xf numFmtId="171" fontId="36" fillId="0" borderId="0" xfId="98" applyNumberFormat="1" applyFont="1" applyFill="1" applyBorder="1" applyAlignment="1">
      <alignment horizontal="center" vertical="center" wrapText="1"/>
      <protection/>
    </xf>
    <xf numFmtId="0" fontId="36" fillId="0" borderId="0" xfId="98" applyFont="1" applyFill="1" applyBorder="1">
      <alignment/>
      <protection/>
    </xf>
    <xf numFmtId="0" fontId="36" fillId="0" borderId="0" xfId="98" applyFont="1" applyFill="1" applyAlignment="1">
      <alignment wrapText="1"/>
      <protection/>
    </xf>
    <xf numFmtId="0" fontId="37" fillId="0" borderId="0" xfId="148" applyFont="1" applyFill="1" applyAlignment="1">
      <alignment/>
      <protection/>
    </xf>
    <xf numFmtId="0" fontId="36" fillId="0" borderId="0" xfId="148" applyFont="1" applyFill="1" applyAlignment="1">
      <alignment/>
      <protection/>
    </xf>
    <xf numFmtId="0" fontId="36" fillId="0" borderId="0" xfId="148" applyFont="1" applyFill="1">
      <alignment/>
      <protection/>
    </xf>
    <xf numFmtId="0" fontId="34" fillId="0" borderId="0" xfId="98" applyFont="1" applyFill="1" applyAlignment="1">
      <alignment wrapText="1"/>
      <protection/>
    </xf>
    <xf numFmtId="0" fontId="32" fillId="0" borderId="0" xfId="0" applyFont="1" applyFill="1" applyAlignment="1">
      <alignment horizontal="center"/>
    </xf>
    <xf numFmtId="49" fontId="35" fillId="0" borderId="0" xfId="146" applyNumberFormat="1" applyFont="1" applyFill="1" applyAlignment="1">
      <alignment horizontal="center" wrapText="1"/>
      <protection/>
    </xf>
    <xf numFmtId="0" fontId="35" fillId="0" borderId="0" xfId="147" applyNumberFormat="1" applyFont="1" applyFill="1" applyBorder="1" applyAlignment="1">
      <alignment horizontal="center" wrapText="1"/>
      <protection/>
    </xf>
    <xf numFmtId="0" fontId="33" fillId="0" borderId="0" xfId="143" applyFont="1" applyAlignment="1">
      <alignment horizontal="center" wrapText="1"/>
      <protection/>
    </xf>
    <xf numFmtId="0" fontId="33" fillId="0" borderId="0" xfId="98" applyFont="1" applyFill="1" applyAlignment="1">
      <alignment horizontal="center" vertical="center" wrapText="1"/>
      <protection/>
    </xf>
    <xf numFmtId="0" fontId="33" fillId="0" borderId="0" xfId="98" applyFont="1" applyFill="1" applyBorder="1" applyAlignment="1">
      <alignment horizontal="left" wrapText="1"/>
      <protection/>
    </xf>
  </cellXfs>
  <cellStyles count="14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0" xfId="110"/>
    <cellStyle name="Обычный 61" xfId="111"/>
    <cellStyle name="Обычный 62" xfId="112"/>
    <cellStyle name="Обычный 63" xfId="113"/>
    <cellStyle name="Обычный 64" xfId="114"/>
    <cellStyle name="Обычный 65" xfId="115"/>
    <cellStyle name="Обычный 66" xfId="116"/>
    <cellStyle name="Обычный 67" xfId="117"/>
    <cellStyle name="Обычный 68" xfId="118"/>
    <cellStyle name="Обычный 69" xfId="119"/>
    <cellStyle name="Обычный 7" xfId="120"/>
    <cellStyle name="Обычный 70" xfId="121"/>
    <cellStyle name="Обычный 71" xfId="122"/>
    <cellStyle name="Обычный 72" xfId="123"/>
    <cellStyle name="Обычный 73" xfId="124"/>
    <cellStyle name="Обычный 74" xfId="125"/>
    <cellStyle name="Обычный 75" xfId="126"/>
    <cellStyle name="Обычный 76" xfId="127"/>
    <cellStyle name="Обычный 77" xfId="128"/>
    <cellStyle name="Обычный 78" xfId="129"/>
    <cellStyle name="Обычный 79" xfId="130"/>
    <cellStyle name="Обычный 8" xfId="131"/>
    <cellStyle name="Обычный 80" xfId="132"/>
    <cellStyle name="Обычный 81" xfId="133"/>
    <cellStyle name="Обычный 82" xfId="134"/>
    <cellStyle name="Обычный 83" xfId="135"/>
    <cellStyle name="Обычный 84" xfId="136"/>
    <cellStyle name="Обычный 85" xfId="137"/>
    <cellStyle name="Обычный 86" xfId="138"/>
    <cellStyle name="Обычный 87" xfId="139"/>
    <cellStyle name="Обычный 88" xfId="140"/>
    <cellStyle name="Обычный 9" xfId="141"/>
    <cellStyle name="Обычный_38- 2.38 Прилож. 5 2012 год  защищ. статьи" xfId="142"/>
    <cellStyle name="Обычный_изменения март 2013" xfId="143"/>
    <cellStyle name="Обычный_Лист1" xfId="144"/>
    <cellStyle name="Обычный_Прилож. 1  доходы 2012" xfId="145"/>
    <cellStyle name="Обычный_Прилож. 2  расходы 2012 № 2" xfId="146"/>
    <cellStyle name="Обычный_Прилож. №1 к ср срочному плану 2011-2013" xfId="147"/>
    <cellStyle name="Обычный_резервный фонд1" xfId="148"/>
    <cellStyle name="Followed Hyperlink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workbookViewId="0" topLeftCell="A1">
      <selection activeCell="A11" sqref="A11:E11"/>
    </sheetView>
  </sheetViews>
  <sheetFormatPr defaultColWidth="9.140625" defaultRowHeight="12"/>
  <cols>
    <col min="1" max="1" width="37.421875" style="6" customWidth="1"/>
    <col min="2" max="2" width="42.140625" style="6" customWidth="1"/>
    <col min="3" max="3" width="16.8515625" style="6" customWidth="1"/>
    <col min="4" max="4" width="17.421875" style="6" customWidth="1"/>
    <col min="5" max="5" width="19.8515625" style="6" customWidth="1"/>
    <col min="6" max="16384" width="9.140625" style="6" customWidth="1"/>
  </cols>
  <sheetData>
    <row r="1" spans="1:5" ht="20.25">
      <c r="A1" s="27"/>
      <c r="B1" s="28" t="s">
        <v>307</v>
      </c>
      <c r="C1" s="29"/>
      <c r="D1" s="30"/>
      <c r="E1" s="29"/>
    </row>
    <row r="2" spans="1:5" ht="20.25">
      <c r="A2" s="27"/>
      <c r="B2" s="28" t="s">
        <v>308</v>
      </c>
      <c r="C2" s="29"/>
      <c r="D2" s="30"/>
      <c r="E2" s="29"/>
    </row>
    <row r="3" spans="1:5" ht="20.25">
      <c r="A3" s="27"/>
      <c r="B3" s="28" t="s">
        <v>309</v>
      </c>
      <c r="C3" s="29"/>
      <c r="D3" s="30"/>
      <c r="E3" s="29"/>
    </row>
    <row r="4" spans="1:5" ht="20.25">
      <c r="A4" s="27"/>
      <c r="B4" s="28" t="s">
        <v>338</v>
      </c>
      <c r="C4" s="29"/>
      <c r="D4" s="30"/>
      <c r="E4" s="29"/>
    </row>
    <row r="5" spans="1:5" ht="20.25">
      <c r="A5" s="27"/>
      <c r="B5" s="28"/>
      <c r="C5" s="29"/>
      <c r="D5" s="30"/>
      <c r="E5" s="29"/>
    </row>
    <row r="6" spans="1:5" ht="20.25">
      <c r="A6" s="27"/>
      <c r="B6" s="28"/>
      <c r="C6" s="29"/>
      <c r="D6" s="30"/>
      <c r="E6" s="29"/>
    </row>
    <row r="7" spans="1:5" ht="20.25">
      <c r="A7" s="27"/>
      <c r="B7" s="28"/>
      <c r="C7" s="29"/>
      <c r="D7" s="30"/>
      <c r="E7" s="29"/>
    </row>
    <row r="8" spans="1:5" ht="20.25">
      <c r="A8" s="27"/>
      <c r="B8" s="28"/>
      <c r="C8" s="29"/>
      <c r="D8" s="30"/>
      <c r="E8" s="29"/>
    </row>
    <row r="9" spans="1:5" ht="20.25">
      <c r="A9" s="146" t="s">
        <v>310</v>
      </c>
      <c r="B9" s="146"/>
      <c r="C9" s="146"/>
      <c r="D9" s="146"/>
      <c r="E9" s="146"/>
    </row>
    <row r="10" spans="1:5" ht="20.25">
      <c r="A10" s="146" t="s">
        <v>311</v>
      </c>
      <c r="B10" s="146"/>
      <c r="C10" s="146"/>
      <c r="D10" s="146"/>
      <c r="E10" s="146"/>
    </row>
    <row r="11" spans="1:5" ht="20.25">
      <c r="A11" s="146" t="s">
        <v>313</v>
      </c>
      <c r="B11" s="146"/>
      <c r="C11" s="146"/>
      <c r="D11" s="146"/>
      <c r="E11" s="146"/>
    </row>
    <row r="12" spans="1:5" ht="18">
      <c r="A12" s="31"/>
      <c r="B12" s="31"/>
      <c r="C12" s="31"/>
      <c r="D12" s="31"/>
      <c r="E12" s="31"/>
    </row>
    <row r="13" spans="1:5" ht="20.25">
      <c r="A13" s="146" t="s">
        <v>312</v>
      </c>
      <c r="B13" s="146"/>
      <c r="C13" s="146"/>
      <c r="D13" s="146"/>
      <c r="E13" s="146"/>
    </row>
    <row r="14" spans="1:5" ht="20.25">
      <c r="A14" s="146" t="s">
        <v>313</v>
      </c>
      <c r="B14" s="146"/>
      <c r="C14" s="146"/>
      <c r="D14" s="146"/>
      <c r="E14" s="146"/>
    </row>
    <row r="16" spans="1:6" ht="12">
      <c r="A16" s="8"/>
      <c r="B16" s="9"/>
      <c r="C16" s="8"/>
      <c r="D16" s="4"/>
      <c r="E16" s="5"/>
      <c r="F16" s="5"/>
    </row>
    <row r="17" spans="1:6" ht="18">
      <c r="A17" s="32"/>
      <c r="B17" s="32"/>
      <c r="C17" s="36" t="s">
        <v>203</v>
      </c>
      <c r="D17" s="36"/>
      <c r="E17" s="33"/>
      <c r="F17" s="5"/>
    </row>
    <row r="18" spans="1:6" ht="36" customHeight="1">
      <c r="A18" s="34" t="s">
        <v>115</v>
      </c>
      <c r="B18" s="34" t="s">
        <v>204</v>
      </c>
      <c r="C18" s="35" t="s">
        <v>297</v>
      </c>
      <c r="D18" s="35" t="s">
        <v>298</v>
      </c>
      <c r="E18" s="35" t="s">
        <v>299</v>
      </c>
      <c r="F18" s="5"/>
    </row>
    <row r="19" spans="1:6" ht="41.25" customHeight="1">
      <c r="A19" s="37" t="s">
        <v>205</v>
      </c>
      <c r="B19" s="48" t="s">
        <v>206</v>
      </c>
      <c r="C19" s="38">
        <f>C20+C27+C30+C32+C36+C37+C22</f>
        <v>137557</v>
      </c>
      <c r="D19" s="38">
        <f>D20+D27+D30+D32+D36+D37+D22</f>
        <v>30509.00647</v>
      </c>
      <c r="E19" s="39">
        <f>D19/C19</f>
        <v>0.22179174066023538</v>
      </c>
      <c r="F19" s="5"/>
    </row>
    <row r="20" spans="1:5" ht="42" customHeight="1">
      <c r="A20" s="37" t="s">
        <v>207</v>
      </c>
      <c r="B20" s="48" t="s">
        <v>208</v>
      </c>
      <c r="C20" s="38">
        <f>C21</f>
        <v>89947</v>
      </c>
      <c r="D20" s="38">
        <f>D21</f>
        <v>16036.151</v>
      </c>
      <c r="E20" s="39">
        <f aca="true" t="shared" si="0" ref="E20:E61">D20/C20</f>
        <v>0.1782844452844453</v>
      </c>
    </row>
    <row r="21" spans="1:5" ht="39" customHeight="1">
      <c r="A21" s="40" t="s">
        <v>209</v>
      </c>
      <c r="B21" s="47" t="s">
        <v>210</v>
      </c>
      <c r="C21" s="41">
        <f>89739+208</f>
        <v>89947</v>
      </c>
      <c r="D21" s="41">
        <v>16036.151</v>
      </c>
      <c r="E21" s="61">
        <f t="shared" si="0"/>
        <v>0.1782844452844453</v>
      </c>
    </row>
    <row r="22" spans="1:9" s="11" customFormat="1" ht="108" customHeight="1">
      <c r="A22" s="37" t="s">
        <v>211</v>
      </c>
      <c r="B22" s="48" t="s">
        <v>212</v>
      </c>
      <c r="C22" s="42">
        <f>SUM(C23:C26)</f>
        <v>5112</v>
      </c>
      <c r="D22" s="42">
        <f>SUM(D23:D26)</f>
        <v>982.20768</v>
      </c>
      <c r="E22" s="39">
        <f t="shared" si="0"/>
        <v>0.19213765258215962</v>
      </c>
      <c r="F22" s="6"/>
      <c r="G22" s="6"/>
      <c r="H22" s="6"/>
      <c r="I22" s="10"/>
    </row>
    <row r="23" spans="1:5" ht="195.75" customHeight="1">
      <c r="A23" s="40" t="s">
        <v>275</v>
      </c>
      <c r="B23" s="47" t="s">
        <v>276</v>
      </c>
      <c r="C23" s="41">
        <v>1798</v>
      </c>
      <c r="D23" s="41">
        <v>388.693</v>
      </c>
      <c r="E23" s="61">
        <f t="shared" si="0"/>
        <v>0.21618075639599554</v>
      </c>
    </row>
    <row r="24" spans="1:5" ht="249" customHeight="1">
      <c r="A24" s="40" t="s">
        <v>280</v>
      </c>
      <c r="B24" s="47" t="s">
        <v>277</v>
      </c>
      <c r="C24" s="41">
        <v>42</v>
      </c>
      <c r="D24" s="41">
        <v>6.178</v>
      </c>
      <c r="E24" s="61">
        <f t="shared" si="0"/>
        <v>0.14709523809523808</v>
      </c>
    </row>
    <row r="25" spans="1:5" ht="223.5" customHeight="1">
      <c r="A25" s="40" t="s">
        <v>281</v>
      </c>
      <c r="B25" s="47" t="s">
        <v>278</v>
      </c>
      <c r="C25" s="41">
        <v>3128</v>
      </c>
      <c r="D25" s="41">
        <v>587.32</v>
      </c>
      <c r="E25" s="61">
        <f t="shared" si="0"/>
        <v>0.1877621483375959</v>
      </c>
    </row>
    <row r="26" spans="1:5" ht="223.5" customHeight="1">
      <c r="A26" s="40" t="s">
        <v>282</v>
      </c>
      <c r="B26" s="47" t="s">
        <v>279</v>
      </c>
      <c r="C26" s="41">
        <v>144</v>
      </c>
      <c r="D26" s="41">
        <v>0.01668</v>
      </c>
      <c r="E26" s="61">
        <f t="shared" si="0"/>
        <v>0.00011583333333333333</v>
      </c>
    </row>
    <row r="27" spans="1:5" ht="20.25" customHeight="1">
      <c r="A27" s="43" t="s">
        <v>213</v>
      </c>
      <c r="B27" s="48" t="s">
        <v>214</v>
      </c>
      <c r="C27" s="44">
        <f>C28+C29</f>
        <v>17442</v>
      </c>
      <c r="D27" s="44">
        <f>D28+D29</f>
        <v>5233.073</v>
      </c>
      <c r="E27" s="39">
        <f t="shared" si="0"/>
        <v>0.3000271184497191</v>
      </c>
    </row>
    <row r="28" spans="1:5" ht="39" customHeight="1">
      <c r="A28" s="40" t="s">
        <v>215</v>
      </c>
      <c r="B28" s="47" t="s">
        <v>216</v>
      </c>
      <c r="C28" s="45">
        <v>1307</v>
      </c>
      <c r="D28" s="45">
        <v>84.962</v>
      </c>
      <c r="E28" s="61">
        <f t="shared" si="0"/>
        <v>0.06500535577658761</v>
      </c>
    </row>
    <row r="29" spans="1:5" ht="21" customHeight="1">
      <c r="A29" s="40" t="s">
        <v>217</v>
      </c>
      <c r="B29" s="47" t="s">
        <v>218</v>
      </c>
      <c r="C29" s="45">
        <v>16135</v>
      </c>
      <c r="D29" s="45">
        <v>5148.111</v>
      </c>
      <c r="E29" s="61">
        <f t="shared" si="0"/>
        <v>0.31906482801363495</v>
      </c>
    </row>
    <row r="30" spans="1:5" ht="114.75" customHeight="1">
      <c r="A30" s="43" t="s">
        <v>219</v>
      </c>
      <c r="B30" s="48" t="s">
        <v>220</v>
      </c>
      <c r="C30" s="46">
        <f>C31</f>
        <v>80</v>
      </c>
      <c r="D30" s="46">
        <f>D31</f>
        <v>0.05579</v>
      </c>
      <c r="E30" s="39">
        <f t="shared" si="0"/>
        <v>0.000697375</v>
      </c>
    </row>
    <row r="31" spans="1:5" ht="63.75" customHeight="1">
      <c r="A31" s="40" t="s">
        <v>221</v>
      </c>
      <c r="B31" s="47" t="s">
        <v>222</v>
      </c>
      <c r="C31" s="45">
        <v>80</v>
      </c>
      <c r="D31" s="45">
        <v>0.05579</v>
      </c>
      <c r="E31" s="61">
        <f t="shared" si="0"/>
        <v>0.000697375</v>
      </c>
    </row>
    <row r="32" spans="1:5" ht="133.5" customHeight="1">
      <c r="A32" s="43" t="s">
        <v>223</v>
      </c>
      <c r="B32" s="48" t="s">
        <v>224</v>
      </c>
      <c r="C32" s="38">
        <f>C33</f>
        <v>24452</v>
      </c>
      <c r="D32" s="38">
        <f>D33</f>
        <v>7636.67</v>
      </c>
      <c r="E32" s="39">
        <f t="shared" si="0"/>
        <v>0.3123126942581384</v>
      </c>
    </row>
    <row r="33" spans="1:5" ht="201.75" customHeight="1">
      <c r="A33" s="40" t="s">
        <v>225</v>
      </c>
      <c r="B33" s="47" t="s">
        <v>315</v>
      </c>
      <c r="C33" s="49">
        <f>C34+C35</f>
        <v>24452</v>
      </c>
      <c r="D33" s="49">
        <f>D34+D35</f>
        <v>7636.67</v>
      </c>
      <c r="E33" s="61">
        <f t="shared" si="0"/>
        <v>0.3123126942581384</v>
      </c>
    </row>
    <row r="34" spans="1:5" ht="219.75" customHeight="1">
      <c r="A34" s="40" t="s">
        <v>226</v>
      </c>
      <c r="B34" s="47" t="s">
        <v>227</v>
      </c>
      <c r="C34" s="45">
        <v>19500</v>
      </c>
      <c r="D34" s="45">
        <v>6464.452</v>
      </c>
      <c r="E34" s="61">
        <f t="shared" si="0"/>
        <v>0.331510358974359</v>
      </c>
    </row>
    <row r="35" spans="1:5" ht="165.75" customHeight="1">
      <c r="A35" s="40" t="s">
        <v>228</v>
      </c>
      <c r="B35" s="47" t="s">
        <v>316</v>
      </c>
      <c r="C35" s="45">
        <v>4952</v>
      </c>
      <c r="D35" s="45">
        <v>1172.218</v>
      </c>
      <c r="E35" s="61">
        <f t="shared" si="0"/>
        <v>0.23671607431340874</v>
      </c>
    </row>
    <row r="36" spans="1:5" ht="56.25" customHeight="1">
      <c r="A36" s="59" t="s">
        <v>229</v>
      </c>
      <c r="B36" s="48" t="s">
        <v>230</v>
      </c>
      <c r="C36" s="46">
        <v>0</v>
      </c>
      <c r="D36" s="46">
        <v>609.396</v>
      </c>
      <c r="E36" s="39"/>
    </row>
    <row r="37" spans="1:5" ht="55.5" customHeight="1">
      <c r="A37" s="43" t="s">
        <v>231</v>
      </c>
      <c r="B37" s="48" t="s">
        <v>232</v>
      </c>
      <c r="C37" s="46">
        <f>C39+C38</f>
        <v>524</v>
      </c>
      <c r="D37" s="46">
        <f>D39+D38</f>
        <v>11.453</v>
      </c>
      <c r="E37" s="39">
        <f t="shared" si="0"/>
        <v>0.021856870229007633</v>
      </c>
    </row>
    <row r="38" spans="1:5" ht="56.25" customHeight="1">
      <c r="A38" s="40" t="s">
        <v>233</v>
      </c>
      <c r="B38" s="47" t="s">
        <v>234</v>
      </c>
      <c r="C38" s="46">
        <v>0</v>
      </c>
      <c r="D38" s="46">
        <v>0</v>
      </c>
      <c r="E38" s="39"/>
    </row>
    <row r="39" spans="1:5" ht="113.25" customHeight="1">
      <c r="A39" s="40" t="s">
        <v>235</v>
      </c>
      <c r="B39" s="47" t="s">
        <v>236</v>
      </c>
      <c r="C39" s="45">
        <v>524</v>
      </c>
      <c r="D39" s="45">
        <v>11.453</v>
      </c>
      <c r="E39" s="61">
        <f t="shared" si="0"/>
        <v>0.021856870229007633</v>
      </c>
    </row>
    <row r="40" spans="1:5" ht="39" customHeight="1">
      <c r="A40" s="50" t="s">
        <v>237</v>
      </c>
      <c r="B40" s="51" t="s">
        <v>238</v>
      </c>
      <c r="C40" s="52">
        <f>C41+C55</f>
        <v>12252</v>
      </c>
      <c r="D40" s="52">
        <f>D41+D55+D57+D59</f>
        <v>2747.3849999999998</v>
      </c>
      <c r="E40" s="39">
        <f t="shared" si="0"/>
        <v>0.22423971596474043</v>
      </c>
    </row>
    <row r="41" spans="1:5" ht="94.5" customHeight="1">
      <c r="A41" s="50" t="s">
        <v>239</v>
      </c>
      <c r="B41" s="51" t="s">
        <v>240</v>
      </c>
      <c r="C41" s="52">
        <f>C42+C52+C54+C48+C44+C45</f>
        <v>12252</v>
      </c>
      <c r="D41" s="52">
        <f>D42+D52+D54+D48+D44+D45</f>
        <v>2814</v>
      </c>
      <c r="E41" s="39">
        <f t="shared" si="0"/>
        <v>0.2296767874632713</v>
      </c>
    </row>
    <row r="42" spans="1:5" ht="91.5" customHeight="1">
      <c r="A42" s="50" t="s">
        <v>241</v>
      </c>
      <c r="B42" s="48" t="s">
        <v>242</v>
      </c>
      <c r="C42" s="52">
        <f>C43</f>
        <v>11256</v>
      </c>
      <c r="D42" s="52">
        <f>D43</f>
        <v>2814</v>
      </c>
      <c r="E42" s="39">
        <f t="shared" si="0"/>
        <v>0.25</v>
      </c>
    </row>
    <row r="43" spans="1:5" ht="57" customHeight="1">
      <c r="A43" s="53" t="s">
        <v>243</v>
      </c>
      <c r="B43" s="47" t="s">
        <v>244</v>
      </c>
      <c r="C43" s="52">
        <f>11464-208</f>
        <v>11256</v>
      </c>
      <c r="D43" s="52">
        <v>2814</v>
      </c>
      <c r="E43" s="61">
        <f t="shared" si="0"/>
        <v>0.25</v>
      </c>
    </row>
    <row r="44" spans="1:5" ht="180" hidden="1">
      <c r="A44" s="53" t="s">
        <v>267</v>
      </c>
      <c r="B44" s="47" t="s">
        <v>268</v>
      </c>
      <c r="C44" s="54">
        <v>0</v>
      </c>
      <c r="D44" s="54">
        <v>0</v>
      </c>
      <c r="E44" s="39" t="e">
        <f t="shared" si="0"/>
        <v>#DIV/0!</v>
      </c>
    </row>
    <row r="45" spans="1:5" ht="90" hidden="1">
      <c r="A45" s="53" t="s">
        <v>269</v>
      </c>
      <c r="B45" s="47" t="s">
        <v>270</v>
      </c>
      <c r="C45" s="54">
        <v>0</v>
      </c>
      <c r="D45" s="54">
        <v>0</v>
      </c>
      <c r="E45" s="39" t="e">
        <f t="shared" si="0"/>
        <v>#DIV/0!</v>
      </c>
    </row>
    <row r="46" spans="1:5" ht="36" hidden="1">
      <c r="A46" s="50" t="s">
        <v>245</v>
      </c>
      <c r="B46" s="48" t="s">
        <v>246</v>
      </c>
      <c r="C46" s="52">
        <v>0</v>
      </c>
      <c r="D46" s="52">
        <v>0</v>
      </c>
      <c r="E46" s="39" t="e">
        <f t="shared" si="0"/>
        <v>#DIV/0!</v>
      </c>
    </row>
    <row r="47" spans="1:5" ht="36" hidden="1">
      <c r="A47" s="53" t="s">
        <v>247</v>
      </c>
      <c r="B47" s="47" t="s">
        <v>248</v>
      </c>
      <c r="C47" s="52">
        <v>0</v>
      </c>
      <c r="D47" s="52">
        <v>0</v>
      </c>
      <c r="E47" s="39" t="e">
        <f t="shared" si="0"/>
        <v>#DIV/0!</v>
      </c>
    </row>
    <row r="48" spans="1:5" ht="90" hidden="1">
      <c r="A48" s="50" t="s">
        <v>249</v>
      </c>
      <c r="B48" s="48" t="s">
        <v>250</v>
      </c>
      <c r="C48" s="52">
        <v>0</v>
      </c>
      <c r="D48" s="52">
        <v>0</v>
      </c>
      <c r="E48" s="39" t="e">
        <f t="shared" si="0"/>
        <v>#DIV/0!</v>
      </c>
    </row>
    <row r="49" spans="1:5" ht="180" hidden="1">
      <c r="A49" s="53" t="s">
        <v>251</v>
      </c>
      <c r="B49" s="47" t="s">
        <v>252</v>
      </c>
      <c r="C49" s="52">
        <v>0</v>
      </c>
      <c r="D49" s="52">
        <v>0</v>
      </c>
      <c r="E49" s="39" t="e">
        <f t="shared" si="0"/>
        <v>#DIV/0!</v>
      </c>
    </row>
    <row r="50" spans="1:5" ht="108" hidden="1">
      <c r="A50" s="53" t="s">
        <v>253</v>
      </c>
      <c r="B50" s="47" t="s">
        <v>254</v>
      </c>
      <c r="C50" s="52">
        <v>0</v>
      </c>
      <c r="D50" s="52">
        <v>0</v>
      </c>
      <c r="E50" s="39" t="e">
        <f t="shared" si="0"/>
        <v>#DIV/0!</v>
      </c>
    </row>
    <row r="51" spans="1:5" ht="198" hidden="1">
      <c r="A51" s="50" t="s">
        <v>255</v>
      </c>
      <c r="B51" s="48" t="s">
        <v>256</v>
      </c>
      <c r="C51" s="52">
        <v>0</v>
      </c>
      <c r="D51" s="52">
        <v>0</v>
      </c>
      <c r="E51" s="39" t="e">
        <f t="shared" si="0"/>
        <v>#DIV/0!</v>
      </c>
    </row>
    <row r="52" spans="1:5" ht="93" customHeight="1">
      <c r="A52" s="37" t="s">
        <v>257</v>
      </c>
      <c r="B52" s="48" t="s">
        <v>258</v>
      </c>
      <c r="C52" s="46">
        <f>C53</f>
        <v>996</v>
      </c>
      <c r="D52" s="46">
        <f>D53</f>
        <v>0</v>
      </c>
      <c r="E52" s="39">
        <f t="shared" si="0"/>
        <v>0</v>
      </c>
    </row>
    <row r="53" spans="1:5" ht="94.5" customHeight="1">
      <c r="A53" s="55" t="s">
        <v>259</v>
      </c>
      <c r="B53" s="47" t="s">
        <v>260</v>
      </c>
      <c r="C53" s="46">
        <f>1066-70</f>
        <v>996</v>
      </c>
      <c r="D53" s="46">
        <v>0</v>
      </c>
      <c r="E53" s="61">
        <f t="shared" si="0"/>
        <v>0</v>
      </c>
    </row>
    <row r="54" spans="1:5" ht="177.75" customHeight="1">
      <c r="A54" s="50" t="s">
        <v>261</v>
      </c>
      <c r="B54" s="48" t="s">
        <v>314</v>
      </c>
      <c r="C54" s="52">
        <v>0</v>
      </c>
      <c r="D54" s="52">
        <v>0</v>
      </c>
      <c r="E54" s="39"/>
    </row>
    <row r="55" spans="1:5" ht="39.75" customHeight="1">
      <c r="A55" s="50" t="s">
        <v>262</v>
      </c>
      <c r="B55" s="48" t="s">
        <v>263</v>
      </c>
      <c r="C55" s="52">
        <f>C56</f>
        <v>0</v>
      </c>
      <c r="D55" s="52">
        <f>D56</f>
        <v>0</v>
      </c>
      <c r="E55" s="39"/>
    </row>
    <row r="56" spans="1:5" ht="57.75" customHeight="1">
      <c r="A56" s="55" t="s">
        <v>264</v>
      </c>
      <c r="B56" s="47" t="s">
        <v>265</v>
      </c>
      <c r="C56" s="52">
        <v>0</v>
      </c>
      <c r="D56" s="52">
        <v>0</v>
      </c>
      <c r="E56" s="61"/>
    </row>
    <row r="57" spans="1:5" ht="173.25" customHeight="1">
      <c r="A57" s="55" t="s">
        <v>300</v>
      </c>
      <c r="B57" s="56" t="s">
        <v>301</v>
      </c>
      <c r="C57" s="52"/>
      <c r="D57" s="52">
        <f>D58</f>
        <v>145.374</v>
      </c>
      <c r="E57" s="39"/>
    </row>
    <row r="58" spans="1:5" ht="82.5" customHeight="1">
      <c r="A58" s="55" t="s">
        <v>302</v>
      </c>
      <c r="B58" s="60" t="s">
        <v>303</v>
      </c>
      <c r="C58" s="52"/>
      <c r="D58" s="52">
        <v>145.374</v>
      </c>
      <c r="E58" s="39"/>
    </row>
    <row r="59" spans="1:5" ht="111" customHeight="1">
      <c r="A59" s="55" t="s">
        <v>304</v>
      </c>
      <c r="B59" s="56" t="s">
        <v>305</v>
      </c>
      <c r="C59" s="52"/>
      <c r="D59" s="52">
        <f>D60</f>
        <v>-211.989</v>
      </c>
      <c r="E59" s="39"/>
    </row>
    <row r="60" spans="1:5" ht="111" customHeight="1">
      <c r="A60" s="55" t="s">
        <v>306</v>
      </c>
      <c r="B60" s="60" t="s">
        <v>317</v>
      </c>
      <c r="C60" s="52"/>
      <c r="D60" s="52">
        <v>-211.989</v>
      </c>
      <c r="E60" s="39"/>
    </row>
    <row r="61" spans="1:5" ht="39.75" customHeight="1">
      <c r="A61" s="57"/>
      <c r="B61" s="58" t="s">
        <v>266</v>
      </c>
      <c r="C61" s="46">
        <f>C40+C19</f>
        <v>149809</v>
      </c>
      <c r="D61" s="46">
        <f>D40+D19</f>
        <v>33256.39147</v>
      </c>
      <c r="E61" s="39">
        <f t="shared" si="0"/>
        <v>0.22199194621150933</v>
      </c>
    </row>
    <row r="62" ht="12">
      <c r="B62" s="12"/>
    </row>
    <row r="63" spans="2:4" ht="12">
      <c r="B63" s="12"/>
      <c r="D63" s="13"/>
    </row>
    <row r="64" spans="1:2" ht="12">
      <c r="A64" s="12"/>
      <c r="B64" s="12"/>
    </row>
    <row r="65" ht="12">
      <c r="B65" s="12"/>
    </row>
    <row r="66" spans="2:3" ht="12">
      <c r="B66" s="12"/>
      <c r="C66" s="13"/>
    </row>
    <row r="67" ht="12">
      <c r="B67" s="12"/>
    </row>
    <row r="68" ht="12">
      <c r="B68" s="12"/>
    </row>
    <row r="69" ht="12">
      <c r="B69" s="12"/>
    </row>
    <row r="70" ht="12">
      <c r="B70" s="12"/>
    </row>
    <row r="71" ht="12">
      <c r="B71" s="12"/>
    </row>
    <row r="72" ht="12">
      <c r="B72" s="12"/>
    </row>
    <row r="73" ht="12">
      <c r="B73" s="12"/>
    </row>
    <row r="74" ht="12">
      <c r="B74" s="12"/>
    </row>
    <row r="75" ht="12">
      <c r="B75" s="12"/>
    </row>
    <row r="76" ht="12">
      <c r="B76" s="12"/>
    </row>
    <row r="77" ht="12">
      <c r="B77" s="12"/>
    </row>
    <row r="78" ht="12">
      <c r="B78" s="12"/>
    </row>
    <row r="79" ht="12">
      <c r="B79" s="12"/>
    </row>
    <row r="80" ht="12">
      <c r="B80" s="12"/>
    </row>
    <row r="81" ht="12">
      <c r="B81" s="12"/>
    </row>
    <row r="82" ht="12">
      <c r="B82" s="12"/>
    </row>
    <row r="83" ht="12">
      <c r="B83" s="12"/>
    </row>
    <row r="84" ht="12">
      <c r="B84" s="12"/>
    </row>
    <row r="85" ht="12">
      <c r="B85" s="12"/>
    </row>
    <row r="86" ht="12">
      <c r="B86" s="12"/>
    </row>
    <row r="87" ht="12">
      <c r="B87" s="12"/>
    </row>
    <row r="88" ht="12">
      <c r="B88" s="12"/>
    </row>
  </sheetData>
  <sheetProtection/>
  <mergeCells count="5">
    <mergeCell ref="A14:E14"/>
    <mergeCell ref="A9:E9"/>
    <mergeCell ref="A10:E10"/>
    <mergeCell ref="A11:E11"/>
    <mergeCell ref="A13:E13"/>
  </mergeCells>
  <printOptions/>
  <pageMargins left="0.7874015748031497" right="0.31496062992125984" top="0.7874015748031497" bottom="0.7874015748031497" header="0.1968503937007874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view="pageBreakPreview" zoomScaleSheetLayoutView="100" workbookViewId="0" topLeftCell="A109">
      <selection activeCell="F7" sqref="F7"/>
    </sheetView>
  </sheetViews>
  <sheetFormatPr defaultColWidth="9.140625" defaultRowHeight="12"/>
  <cols>
    <col min="1" max="1" width="38.28125" style="7" customWidth="1"/>
    <col min="2" max="3" width="5.28125" style="7" customWidth="1"/>
    <col min="4" max="4" width="13.140625" style="19" customWidth="1"/>
    <col min="5" max="5" width="5.28125" style="7" customWidth="1"/>
    <col min="6" max="7" width="11.7109375" style="7" customWidth="1"/>
    <col min="8" max="8" width="10.00390625" style="7" customWidth="1"/>
    <col min="9" max="16384" width="9.140625" style="7" customWidth="1"/>
  </cols>
  <sheetData>
    <row r="1" spans="1:8" ht="33.75" customHeight="1">
      <c r="A1" s="147" t="s">
        <v>319</v>
      </c>
      <c r="B1" s="147"/>
      <c r="C1" s="147"/>
      <c r="D1" s="147"/>
      <c r="E1" s="147"/>
      <c r="F1" s="147"/>
      <c r="G1" s="147"/>
      <c r="H1" s="147"/>
    </row>
    <row r="2" spans="1:8" ht="15.75">
      <c r="A2" s="147" t="s">
        <v>318</v>
      </c>
      <c r="B2" s="147"/>
      <c r="C2" s="147"/>
      <c r="D2" s="147"/>
      <c r="E2" s="147"/>
      <c r="F2" s="147"/>
      <c r="G2" s="147"/>
      <c r="H2" s="147"/>
    </row>
    <row r="3" ht="12"/>
    <row r="4" ht="15" customHeight="1">
      <c r="F4" s="36" t="s">
        <v>203</v>
      </c>
    </row>
    <row r="5" spans="1:8" ht="47.25">
      <c r="A5" s="62" t="s">
        <v>116</v>
      </c>
      <c r="B5" s="62" t="s">
        <v>0</v>
      </c>
      <c r="C5" s="63" t="s">
        <v>1</v>
      </c>
      <c r="D5" s="63" t="s">
        <v>2</v>
      </c>
      <c r="E5" s="63" t="s">
        <v>3</v>
      </c>
      <c r="F5" s="64" t="s">
        <v>320</v>
      </c>
      <c r="G5" s="64" t="s">
        <v>321</v>
      </c>
      <c r="H5" s="64" t="s">
        <v>322</v>
      </c>
    </row>
    <row r="6" spans="1:8" ht="31.5">
      <c r="A6" s="65" t="s">
        <v>29</v>
      </c>
      <c r="B6" s="64" t="s">
        <v>56</v>
      </c>
      <c r="C6" s="64" t="s">
        <v>58</v>
      </c>
      <c r="D6" s="64"/>
      <c r="E6" s="64"/>
      <c r="F6" s="66">
        <f>F7+F11+F20+F28+F32+F35+F106</f>
        <v>32571</v>
      </c>
      <c r="G6" s="66">
        <f>G7+G11+G20+G28+G32+G35+G106</f>
        <v>5245.617</v>
      </c>
      <c r="H6" s="67">
        <f>G6/F6</f>
        <v>0.16105176383899789</v>
      </c>
    </row>
    <row r="7" spans="1:8" s="2" customFormat="1" ht="63">
      <c r="A7" s="65" t="s">
        <v>60</v>
      </c>
      <c r="B7" s="64" t="s">
        <v>56</v>
      </c>
      <c r="C7" s="64" t="s">
        <v>57</v>
      </c>
      <c r="D7" s="64"/>
      <c r="E7" s="64"/>
      <c r="F7" s="68">
        <f aca="true" t="shared" si="0" ref="F7:G9">F8</f>
        <v>1363.1</v>
      </c>
      <c r="G7" s="68">
        <f t="shared" si="0"/>
        <v>309.34</v>
      </c>
      <c r="H7" s="67">
        <f aca="true" t="shared" si="1" ref="H7:H69">G7/F7</f>
        <v>0.2269385958477001</v>
      </c>
    </row>
    <row r="8" spans="1:8" ht="32.25" customHeight="1">
      <c r="A8" s="69" t="s">
        <v>8</v>
      </c>
      <c r="B8" s="70" t="s">
        <v>56</v>
      </c>
      <c r="C8" s="70" t="s">
        <v>57</v>
      </c>
      <c r="D8" s="70" t="s">
        <v>110</v>
      </c>
      <c r="E8" s="70"/>
      <c r="F8" s="71">
        <f t="shared" si="0"/>
        <v>1363.1</v>
      </c>
      <c r="G8" s="71">
        <f t="shared" si="0"/>
        <v>309.34</v>
      </c>
      <c r="H8" s="75">
        <f t="shared" si="1"/>
        <v>0.2269385958477001</v>
      </c>
    </row>
    <row r="9" spans="1:8" ht="30.75" customHeight="1">
      <c r="A9" s="69" t="s">
        <v>4</v>
      </c>
      <c r="B9" s="70" t="s">
        <v>56</v>
      </c>
      <c r="C9" s="70" t="s">
        <v>57</v>
      </c>
      <c r="D9" s="70" t="s">
        <v>111</v>
      </c>
      <c r="E9" s="70"/>
      <c r="F9" s="71">
        <f t="shared" si="0"/>
        <v>1363.1</v>
      </c>
      <c r="G9" s="71">
        <f t="shared" si="0"/>
        <v>309.34</v>
      </c>
      <c r="H9" s="75">
        <f t="shared" si="1"/>
        <v>0.2269385958477001</v>
      </c>
    </row>
    <row r="10" spans="1:8" ht="31.5" customHeight="1">
      <c r="A10" s="69" t="s">
        <v>61</v>
      </c>
      <c r="B10" s="70" t="s">
        <v>56</v>
      </c>
      <c r="C10" s="70" t="s">
        <v>57</v>
      </c>
      <c r="D10" s="70" t="s">
        <v>111</v>
      </c>
      <c r="E10" s="70" t="s">
        <v>59</v>
      </c>
      <c r="F10" s="71">
        <v>1363.1</v>
      </c>
      <c r="G10" s="71">
        <v>309.34</v>
      </c>
      <c r="H10" s="75">
        <f t="shared" si="1"/>
        <v>0.2269385958477001</v>
      </c>
    </row>
    <row r="11" spans="1:8" s="2" customFormat="1" ht="63">
      <c r="A11" s="65" t="s">
        <v>62</v>
      </c>
      <c r="B11" s="64" t="s">
        <v>56</v>
      </c>
      <c r="C11" s="64" t="s">
        <v>76</v>
      </c>
      <c r="D11" s="64"/>
      <c r="E11" s="64"/>
      <c r="F11" s="68">
        <f>F12</f>
        <v>4713.2</v>
      </c>
      <c r="G11" s="68">
        <f>G12</f>
        <v>672.419</v>
      </c>
      <c r="H11" s="67">
        <f t="shared" si="1"/>
        <v>0.14266719001951964</v>
      </c>
    </row>
    <row r="12" spans="1:8" ht="30">
      <c r="A12" s="69" t="s">
        <v>8</v>
      </c>
      <c r="B12" s="70" t="s">
        <v>56</v>
      </c>
      <c r="C12" s="70" t="s">
        <v>76</v>
      </c>
      <c r="D12" s="70" t="s">
        <v>110</v>
      </c>
      <c r="E12" s="72"/>
      <c r="F12" s="73">
        <f>F13+F18</f>
        <v>4713.2</v>
      </c>
      <c r="G12" s="73">
        <f>G13+G18</f>
        <v>672.419</v>
      </c>
      <c r="H12" s="75">
        <f t="shared" si="1"/>
        <v>0.14266719001951964</v>
      </c>
    </row>
    <row r="13" spans="1:8" ht="30">
      <c r="A13" s="69" t="s">
        <v>5</v>
      </c>
      <c r="B13" s="70" t="s">
        <v>56</v>
      </c>
      <c r="C13" s="70" t="s">
        <v>76</v>
      </c>
      <c r="D13" s="70" t="s">
        <v>112</v>
      </c>
      <c r="E13" s="72"/>
      <c r="F13" s="71">
        <f>F14+F15+F16+F17</f>
        <v>3350.1</v>
      </c>
      <c r="G13" s="71">
        <f>G14+G15+G16+G17</f>
        <v>454.705</v>
      </c>
      <c r="H13" s="75">
        <f t="shared" si="1"/>
        <v>0.13572878421539655</v>
      </c>
    </row>
    <row r="14" spans="1:8" ht="30">
      <c r="A14" s="69" t="s">
        <v>61</v>
      </c>
      <c r="B14" s="70" t="s">
        <v>56</v>
      </c>
      <c r="C14" s="70" t="s">
        <v>76</v>
      </c>
      <c r="D14" s="70" t="s">
        <v>112</v>
      </c>
      <c r="E14" s="72" t="s">
        <v>59</v>
      </c>
      <c r="F14" s="71">
        <v>1074.1</v>
      </c>
      <c r="G14" s="71">
        <v>242.986</v>
      </c>
      <c r="H14" s="75">
        <f t="shared" si="1"/>
        <v>0.22622288427520715</v>
      </c>
    </row>
    <row r="15" spans="1:8" ht="45">
      <c r="A15" s="69" t="s">
        <v>63</v>
      </c>
      <c r="B15" s="70" t="s">
        <v>56</v>
      </c>
      <c r="C15" s="70" t="s">
        <v>76</v>
      </c>
      <c r="D15" s="70" t="s">
        <v>112</v>
      </c>
      <c r="E15" s="72" t="s">
        <v>65</v>
      </c>
      <c r="F15" s="71">
        <v>422</v>
      </c>
      <c r="G15" s="71">
        <v>7.875</v>
      </c>
      <c r="H15" s="75">
        <f t="shared" si="1"/>
        <v>0.018661137440758292</v>
      </c>
    </row>
    <row r="16" spans="1:8" ht="32.25" customHeight="1">
      <c r="A16" s="69" t="s">
        <v>192</v>
      </c>
      <c r="B16" s="70" t="s">
        <v>56</v>
      </c>
      <c r="C16" s="70" t="s">
        <v>76</v>
      </c>
      <c r="D16" s="70" t="s">
        <v>112</v>
      </c>
      <c r="E16" s="72" t="s">
        <v>66</v>
      </c>
      <c r="F16" s="71">
        <f>1854-2</f>
        <v>1852</v>
      </c>
      <c r="G16" s="71">
        <v>203.43</v>
      </c>
      <c r="H16" s="75">
        <f t="shared" si="1"/>
        <v>0.10984341252699785</v>
      </c>
    </row>
    <row r="17" spans="1:8" ht="31.5" customHeight="1">
      <c r="A17" s="69" t="s">
        <v>107</v>
      </c>
      <c r="B17" s="70" t="s">
        <v>56</v>
      </c>
      <c r="C17" s="70" t="s">
        <v>76</v>
      </c>
      <c r="D17" s="70" t="s">
        <v>112</v>
      </c>
      <c r="E17" s="72" t="s">
        <v>72</v>
      </c>
      <c r="F17" s="71">
        <v>2</v>
      </c>
      <c r="G17" s="71">
        <v>0.414</v>
      </c>
      <c r="H17" s="75">
        <f t="shared" si="1"/>
        <v>0.207</v>
      </c>
    </row>
    <row r="18" spans="1:8" ht="45">
      <c r="A18" s="77" t="s">
        <v>189</v>
      </c>
      <c r="B18" s="70" t="s">
        <v>56</v>
      </c>
      <c r="C18" s="70" t="s">
        <v>76</v>
      </c>
      <c r="D18" s="70" t="s">
        <v>190</v>
      </c>
      <c r="E18" s="72"/>
      <c r="F18" s="71">
        <f>F19</f>
        <v>1363.1</v>
      </c>
      <c r="G18" s="71">
        <f>G19</f>
        <v>217.714</v>
      </c>
      <c r="H18" s="75">
        <f t="shared" si="1"/>
        <v>0.1597197564375321</v>
      </c>
    </row>
    <row r="19" spans="1:8" ht="32.25" customHeight="1">
      <c r="A19" s="77" t="s">
        <v>61</v>
      </c>
      <c r="B19" s="70" t="s">
        <v>56</v>
      </c>
      <c r="C19" s="70" t="s">
        <v>76</v>
      </c>
      <c r="D19" s="70" t="s">
        <v>190</v>
      </c>
      <c r="E19" s="72" t="s">
        <v>59</v>
      </c>
      <c r="F19" s="71">
        <v>1363.1</v>
      </c>
      <c r="G19" s="71">
        <v>217.714</v>
      </c>
      <c r="H19" s="75">
        <f t="shared" si="1"/>
        <v>0.1597197564375321</v>
      </c>
    </row>
    <row r="20" spans="1:8" s="2" customFormat="1" ht="31.5">
      <c r="A20" s="65" t="s">
        <v>67</v>
      </c>
      <c r="B20" s="64" t="s">
        <v>56</v>
      </c>
      <c r="C20" s="64" t="s">
        <v>77</v>
      </c>
      <c r="D20" s="64"/>
      <c r="E20" s="64"/>
      <c r="F20" s="68">
        <f>F21</f>
        <v>23718</v>
      </c>
      <c r="G20" s="68">
        <f>G21</f>
        <v>4103.664</v>
      </c>
      <c r="H20" s="67">
        <f t="shared" si="1"/>
        <v>0.1730189729319504</v>
      </c>
    </row>
    <row r="21" spans="1:8" ht="30">
      <c r="A21" s="69" t="s">
        <v>8</v>
      </c>
      <c r="B21" s="70" t="s">
        <v>56</v>
      </c>
      <c r="C21" s="70" t="s">
        <v>77</v>
      </c>
      <c r="D21" s="70" t="s">
        <v>110</v>
      </c>
      <c r="E21" s="70"/>
      <c r="F21" s="71">
        <f>F22</f>
        <v>23718</v>
      </c>
      <c r="G21" s="71">
        <f>G22</f>
        <v>4103.664</v>
      </c>
      <c r="H21" s="75">
        <f t="shared" si="1"/>
        <v>0.1730189729319504</v>
      </c>
    </row>
    <row r="22" spans="1:8" ht="16.5" customHeight="1">
      <c r="A22" s="69" t="s">
        <v>5</v>
      </c>
      <c r="B22" s="70" t="s">
        <v>56</v>
      </c>
      <c r="C22" s="70" t="s">
        <v>77</v>
      </c>
      <c r="D22" s="70" t="s">
        <v>112</v>
      </c>
      <c r="E22" s="70"/>
      <c r="F22" s="71">
        <f>F23+F24+F25+F26+F27</f>
        <v>23718</v>
      </c>
      <c r="G22" s="71">
        <f>G23+G24+G25+G26+G27</f>
        <v>4103.664</v>
      </c>
      <c r="H22" s="75">
        <f t="shared" si="1"/>
        <v>0.1730189729319504</v>
      </c>
    </row>
    <row r="23" spans="1:8" ht="30">
      <c r="A23" s="69" t="s">
        <v>61</v>
      </c>
      <c r="B23" s="70" t="s">
        <v>56</v>
      </c>
      <c r="C23" s="70" t="s">
        <v>77</v>
      </c>
      <c r="D23" s="70" t="s">
        <v>112</v>
      </c>
      <c r="E23" s="72" t="s">
        <v>59</v>
      </c>
      <c r="F23" s="71">
        <v>17614</v>
      </c>
      <c r="G23" s="71">
        <v>3151.334</v>
      </c>
      <c r="H23" s="75">
        <f t="shared" si="1"/>
        <v>0.17891075281026456</v>
      </c>
    </row>
    <row r="24" spans="1:8" ht="47.25" customHeight="1">
      <c r="A24" s="69" t="s">
        <v>63</v>
      </c>
      <c r="B24" s="70" t="s">
        <v>56</v>
      </c>
      <c r="C24" s="70" t="s">
        <v>77</v>
      </c>
      <c r="D24" s="70" t="s">
        <v>112</v>
      </c>
      <c r="E24" s="72" t="s">
        <v>65</v>
      </c>
      <c r="F24" s="71">
        <v>1584</v>
      </c>
      <c r="G24" s="71">
        <v>382.331</v>
      </c>
      <c r="H24" s="75">
        <f t="shared" si="1"/>
        <v>0.24137058080808083</v>
      </c>
    </row>
    <row r="25" spans="1:8" ht="31.5" customHeight="1">
      <c r="A25" s="69" t="s">
        <v>192</v>
      </c>
      <c r="B25" s="70" t="s">
        <v>56</v>
      </c>
      <c r="C25" s="70" t="s">
        <v>77</v>
      </c>
      <c r="D25" s="70" t="s">
        <v>112</v>
      </c>
      <c r="E25" s="72" t="s">
        <v>66</v>
      </c>
      <c r="F25" s="71">
        <f>3495+700+200</f>
        <v>4395</v>
      </c>
      <c r="G25" s="71">
        <v>515.285</v>
      </c>
      <c r="H25" s="75">
        <f t="shared" si="1"/>
        <v>0.11724345847554038</v>
      </c>
    </row>
    <row r="26" spans="1:8" ht="45.75" customHeight="1">
      <c r="A26" s="69" t="s">
        <v>71</v>
      </c>
      <c r="B26" s="70" t="s">
        <v>56</v>
      </c>
      <c r="C26" s="70" t="s">
        <v>77</v>
      </c>
      <c r="D26" s="70" t="s">
        <v>112</v>
      </c>
      <c r="E26" s="72" t="s">
        <v>73</v>
      </c>
      <c r="F26" s="71">
        <v>100</v>
      </c>
      <c r="G26" s="71">
        <v>38.478</v>
      </c>
      <c r="H26" s="75">
        <f t="shared" si="1"/>
        <v>0.38478</v>
      </c>
    </row>
    <row r="27" spans="1:8" ht="30.75" customHeight="1">
      <c r="A27" s="69" t="s">
        <v>107</v>
      </c>
      <c r="B27" s="70" t="s">
        <v>56</v>
      </c>
      <c r="C27" s="70" t="s">
        <v>77</v>
      </c>
      <c r="D27" s="70" t="s">
        <v>112</v>
      </c>
      <c r="E27" s="72" t="s">
        <v>72</v>
      </c>
      <c r="F27" s="71">
        <v>25</v>
      </c>
      <c r="G27" s="71">
        <v>16.236</v>
      </c>
      <c r="H27" s="75">
        <f t="shared" si="1"/>
        <v>0.64944</v>
      </c>
    </row>
    <row r="28" spans="1:8" ht="31.5">
      <c r="A28" s="65" t="s">
        <v>117</v>
      </c>
      <c r="B28" s="64" t="s">
        <v>56</v>
      </c>
      <c r="C28" s="64" t="s">
        <v>90</v>
      </c>
      <c r="D28" s="64"/>
      <c r="E28" s="64"/>
      <c r="F28" s="68">
        <f aca="true" t="shared" si="2" ref="F28:G30">F29</f>
        <v>547.2</v>
      </c>
      <c r="G28" s="68">
        <f t="shared" si="2"/>
        <v>0</v>
      </c>
      <c r="H28" s="67">
        <f t="shared" si="1"/>
        <v>0</v>
      </c>
    </row>
    <row r="29" spans="1:8" ht="32.25" customHeight="1">
      <c r="A29" s="69" t="s">
        <v>118</v>
      </c>
      <c r="B29" s="70" t="s">
        <v>56</v>
      </c>
      <c r="C29" s="70" t="s">
        <v>90</v>
      </c>
      <c r="D29" s="70" t="s">
        <v>171</v>
      </c>
      <c r="E29" s="72"/>
      <c r="F29" s="71">
        <f t="shared" si="2"/>
        <v>547.2</v>
      </c>
      <c r="G29" s="71">
        <f t="shared" si="2"/>
        <v>0</v>
      </c>
      <c r="H29" s="75">
        <f t="shared" si="1"/>
        <v>0</v>
      </c>
    </row>
    <row r="30" spans="1:8" ht="30.75" customHeight="1">
      <c r="A30" s="69" t="s">
        <v>168</v>
      </c>
      <c r="B30" s="70" t="s">
        <v>56</v>
      </c>
      <c r="C30" s="70" t="s">
        <v>90</v>
      </c>
      <c r="D30" s="70" t="s">
        <v>172</v>
      </c>
      <c r="E30" s="72"/>
      <c r="F30" s="71">
        <f t="shared" si="2"/>
        <v>547.2</v>
      </c>
      <c r="G30" s="71">
        <f t="shared" si="2"/>
        <v>0</v>
      </c>
      <c r="H30" s="75">
        <f t="shared" si="1"/>
        <v>0</v>
      </c>
    </row>
    <row r="31" spans="1:8" ht="31.5" customHeight="1">
      <c r="A31" s="69" t="s">
        <v>64</v>
      </c>
      <c r="B31" s="70" t="s">
        <v>56</v>
      </c>
      <c r="C31" s="70" t="s">
        <v>90</v>
      </c>
      <c r="D31" s="70" t="s">
        <v>172</v>
      </c>
      <c r="E31" s="72" t="s">
        <v>66</v>
      </c>
      <c r="F31" s="71">
        <v>547.2</v>
      </c>
      <c r="G31" s="71">
        <v>0</v>
      </c>
      <c r="H31" s="75">
        <f t="shared" si="1"/>
        <v>0</v>
      </c>
    </row>
    <row r="32" spans="1:8" s="2" customFormat="1" ht="15.75">
      <c r="A32" s="65" t="s">
        <v>6</v>
      </c>
      <c r="B32" s="64" t="s">
        <v>56</v>
      </c>
      <c r="C32" s="64" t="s">
        <v>78</v>
      </c>
      <c r="D32" s="64"/>
      <c r="E32" s="64"/>
      <c r="F32" s="68">
        <f>F33</f>
        <v>1000</v>
      </c>
      <c r="G32" s="68">
        <f>G33</f>
        <v>0</v>
      </c>
      <c r="H32" s="67">
        <f t="shared" si="1"/>
        <v>0</v>
      </c>
    </row>
    <row r="33" spans="1:8" ht="15">
      <c r="A33" s="69" t="s">
        <v>6</v>
      </c>
      <c r="B33" s="70" t="s">
        <v>56</v>
      </c>
      <c r="C33" s="70" t="s">
        <v>78</v>
      </c>
      <c r="D33" s="70" t="s">
        <v>80</v>
      </c>
      <c r="E33" s="70"/>
      <c r="F33" s="71">
        <f>F34</f>
        <v>1000</v>
      </c>
      <c r="G33" s="71">
        <f>G34</f>
        <v>0</v>
      </c>
      <c r="H33" s="75">
        <f t="shared" si="1"/>
        <v>0</v>
      </c>
    </row>
    <row r="34" spans="1:8" ht="30">
      <c r="A34" s="69" t="s">
        <v>68</v>
      </c>
      <c r="B34" s="70" t="s">
        <v>56</v>
      </c>
      <c r="C34" s="70" t="s">
        <v>78</v>
      </c>
      <c r="D34" s="70" t="s">
        <v>80</v>
      </c>
      <c r="E34" s="70" t="s">
        <v>81</v>
      </c>
      <c r="F34" s="71">
        <v>1000</v>
      </c>
      <c r="G34" s="71">
        <v>0</v>
      </c>
      <c r="H34" s="75">
        <f t="shared" si="1"/>
        <v>0</v>
      </c>
    </row>
    <row r="35" spans="1:8" s="2" customFormat="1" ht="31.5">
      <c r="A35" s="65" t="s">
        <v>30</v>
      </c>
      <c r="B35" s="64" t="s">
        <v>56</v>
      </c>
      <c r="C35" s="64" t="s">
        <v>70</v>
      </c>
      <c r="D35" s="64"/>
      <c r="E35" s="64"/>
      <c r="F35" s="68">
        <f>F36</f>
        <v>500</v>
      </c>
      <c r="G35" s="68">
        <f>G36</f>
        <v>35.8</v>
      </c>
      <c r="H35" s="67">
        <f t="shared" si="1"/>
        <v>0.0716</v>
      </c>
    </row>
    <row r="36" spans="1:8" ht="62.25" customHeight="1">
      <c r="A36" s="69" t="s">
        <v>7</v>
      </c>
      <c r="B36" s="70" t="s">
        <v>56</v>
      </c>
      <c r="C36" s="70" t="s">
        <v>70</v>
      </c>
      <c r="D36" s="70" t="s">
        <v>113</v>
      </c>
      <c r="E36" s="70"/>
      <c r="F36" s="71">
        <f>F37</f>
        <v>500</v>
      </c>
      <c r="G36" s="71">
        <f>G37</f>
        <v>35.8</v>
      </c>
      <c r="H36" s="75">
        <f t="shared" si="1"/>
        <v>0.0716</v>
      </c>
    </row>
    <row r="37" spans="1:8" ht="31.5" customHeight="1">
      <c r="A37" s="69" t="s">
        <v>192</v>
      </c>
      <c r="B37" s="70" t="s">
        <v>56</v>
      </c>
      <c r="C37" s="70" t="s">
        <v>70</v>
      </c>
      <c r="D37" s="70" t="s">
        <v>82</v>
      </c>
      <c r="E37" s="70" t="s">
        <v>66</v>
      </c>
      <c r="F37" s="71">
        <v>500</v>
      </c>
      <c r="G37" s="71">
        <v>35.8</v>
      </c>
      <c r="H37" s="75">
        <f t="shared" si="1"/>
        <v>0.0716</v>
      </c>
    </row>
    <row r="38" spans="1:8" ht="15.75">
      <c r="A38" s="65" t="s">
        <v>31</v>
      </c>
      <c r="B38" s="64" t="s">
        <v>57</v>
      </c>
      <c r="C38" s="64" t="s">
        <v>58</v>
      </c>
      <c r="D38" s="64"/>
      <c r="E38" s="64"/>
      <c r="F38" s="68">
        <f aca="true" t="shared" si="3" ref="F38:G41">F39</f>
        <v>996</v>
      </c>
      <c r="G38" s="68">
        <f t="shared" si="3"/>
        <v>0</v>
      </c>
      <c r="H38" s="67">
        <f t="shared" si="1"/>
        <v>0</v>
      </c>
    </row>
    <row r="39" spans="1:8" s="2" customFormat="1" ht="31.5">
      <c r="A39" s="65" t="s">
        <v>32</v>
      </c>
      <c r="B39" s="64" t="s">
        <v>57</v>
      </c>
      <c r="C39" s="64" t="s">
        <v>76</v>
      </c>
      <c r="D39" s="64"/>
      <c r="E39" s="64"/>
      <c r="F39" s="68">
        <f t="shared" si="3"/>
        <v>996</v>
      </c>
      <c r="G39" s="68">
        <f t="shared" si="3"/>
        <v>0</v>
      </c>
      <c r="H39" s="67">
        <f t="shared" si="1"/>
        <v>0</v>
      </c>
    </row>
    <row r="40" spans="1:8" ht="31.5" customHeight="1">
      <c r="A40" s="69" t="s">
        <v>8</v>
      </c>
      <c r="B40" s="70" t="s">
        <v>57</v>
      </c>
      <c r="C40" s="70" t="s">
        <v>76</v>
      </c>
      <c r="D40" s="70" t="s">
        <v>273</v>
      </c>
      <c r="E40" s="70"/>
      <c r="F40" s="71">
        <f t="shared" si="3"/>
        <v>996</v>
      </c>
      <c r="G40" s="71">
        <f t="shared" si="3"/>
        <v>0</v>
      </c>
      <c r="H40" s="75">
        <f t="shared" si="1"/>
        <v>0</v>
      </c>
    </row>
    <row r="41" spans="1:8" ht="62.25" customHeight="1">
      <c r="A41" s="69" t="s">
        <v>9</v>
      </c>
      <c r="B41" s="70" t="s">
        <v>57</v>
      </c>
      <c r="C41" s="70" t="s">
        <v>76</v>
      </c>
      <c r="D41" s="70" t="s">
        <v>272</v>
      </c>
      <c r="E41" s="70"/>
      <c r="F41" s="71">
        <f t="shared" si="3"/>
        <v>996</v>
      </c>
      <c r="G41" s="71">
        <f t="shared" si="3"/>
        <v>0</v>
      </c>
      <c r="H41" s="75">
        <f t="shared" si="1"/>
        <v>0</v>
      </c>
    </row>
    <row r="42" spans="1:8" ht="47.25" customHeight="1">
      <c r="A42" s="69" t="s">
        <v>109</v>
      </c>
      <c r="B42" s="70" t="s">
        <v>57</v>
      </c>
      <c r="C42" s="70" t="s">
        <v>76</v>
      </c>
      <c r="D42" s="70" t="s">
        <v>271</v>
      </c>
      <c r="E42" s="70" t="s">
        <v>75</v>
      </c>
      <c r="F42" s="71">
        <f>1066-70</f>
        <v>996</v>
      </c>
      <c r="G42" s="71">
        <v>0</v>
      </c>
      <c r="H42" s="75">
        <f t="shared" si="1"/>
        <v>0</v>
      </c>
    </row>
    <row r="43" spans="1:8" ht="46.5" customHeight="1">
      <c r="A43" s="65" t="s">
        <v>33</v>
      </c>
      <c r="B43" s="64" t="s">
        <v>76</v>
      </c>
      <c r="C43" s="64" t="s">
        <v>58</v>
      </c>
      <c r="D43" s="64"/>
      <c r="E43" s="64"/>
      <c r="F43" s="68">
        <f>F44+F51</f>
        <v>916.9</v>
      </c>
      <c r="G43" s="68">
        <f>G44+G51</f>
        <v>314.426</v>
      </c>
      <c r="H43" s="67">
        <f t="shared" si="1"/>
        <v>0.3429228923546733</v>
      </c>
    </row>
    <row r="44" spans="1:8" s="2" customFormat="1" ht="78.75" customHeight="1">
      <c r="A44" s="65" t="s">
        <v>34</v>
      </c>
      <c r="B44" s="64" t="s">
        <v>76</v>
      </c>
      <c r="C44" s="64" t="s">
        <v>79</v>
      </c>
      <c r="D44" s="64"/>
      <c r="E44" s="64"/>
      <c r="F44" s="68">
        <f>F45+F48</f>
        <v>236.6</v>
      </c>
      <c r="G44" s="68">
        <f>G45+G48</f>
        <v>0</v>
      </c>
      <c r="H44" s="67">
        <f t="shared" si="1"/>
        <v>0</v>
      </c>
    </row>
    <row r="45" spans="1:8" ht="63" customHeight="1">
      <c r="A45" s="69" t="s">
        <v>87</v>
      </c>
      <c r="B45" s="70" t="s">
        <v>76</v>
      </c>
      <c r="C45" s="70" t="s">
        <v>79</v>
      </c>
      <c r="D45" s="70" t="s">
        <v>83</v>
      </c>
      <c r="E45" s="70"/>
      <c r="F45" s="71">
        <f>F46</f>
        <v>133.1</v>
      </c>
      <c r="G45" s="71">
        <f>G46</f>
        <v>0</v>
      </c>
      <c r="H45" s="75">
        <f t="shared" si="1"/>
        <v>0</v>
      </c>
    </row>
    <row r="46" spans="1:8" ht="78.75" customHeight="1">
      <c r="A46" s="69" t="s">
        <v>10</v>
      </c>
      <c r="B46" s="70" t="s">
        <v>76</v>
      </c>
      <c r="C46" s="70" t="s">
        <v>79</v>
      </c>
      <c r="D46" s="70" t="s">
        <v>84</v>
      </c>
      <c r="E46" s="70"/>
      <c r="F46" s="71">
        <f>F47</f>
        <v>133.1</v>
      </c>
      <c r="G46" s="71">
        <f>G47</f>
        <v>0</v>
      </c>
      <c r="H46" s="75">
        <f t="shared" si="1"/>
        <v>0</v>
      </c>
    </row>
    <row r="47" spans="1:8" ht="30" customHeight="1">
      <c r="A47" s="69" t="s">
        <v>192</v>
      </c>
      <c r="B47" s="70" t="s">
        <v>76</v>
      </c>
      <c r="C47" s="70" t="s">
        <v>79</v>
      </c>
      <c r="D47" s="70" t="s">
        <v>84</v>
      </c>
      <c r="E47" s="70" t="s">
        <v>66</v>
      </c>
      <c r="F47" s="71">
        <v>133.1</v>
      </c>
      <c r="G47" s="71">
        <v>0</v>
      </c>
      <c r="H47" s="75">
        <f t="shared" si="1"/>
        <v>0</v>
      </c>
    </row>
    <row r="48" spans="1:8" ht="30.75" customHeight="1">
      <c r="A48" s="69" t="s">
        <v>11</v>
      </c>
      <c r="B48" s="70" t="s">
        <v>76</v>
      </c>
      <c r="C48" s="70" t="s">
        <v>79</v>
      </c>
      <c r="D48" s="70" t="s">
        <v>85</v>
      </c>
      <c r="E48" s="70"/>
      <c r="F48" s="71">
        <f>F49</f>
        <v>103.5</v>
      </c>
      <c r="G48" s="71">
        <f>G49</f>
        <v>0</v>
      </c>
      <c r="H48" s="75">
        <f t="shared" si="1"/>
        <v>0</v>
      </c>
    </row>
    <row r="49" spans="1:8" ht="62.25" customHeight="1">
      <c r="A49" s="69" t="s">
        <v>35</v>
      </c>
      <c r="B49" s="70" t="s">
        <v>76</v>
      </c>
      <c r="C49" s="70" t="s">
        <v>79</v>
      </c>
      <c r="D49" s="70" t="s">
        <v>86</v>
      </c>
      <c r="E49" s="70"/>
      <c r="F49" s="71">
        <f>F50</f>
        <v>103.5</v>
      </c>
      <c r="G49" s="71">
        <f>G50</f>
        <v>0</v>
      </c>
      <c r="H49" s="75">
        <f t="shared" si="1"/>
        <v>0</v>
      </c>
    </row>
    <row r="50" spans="1:8" ht="31.5" customHeight="1">
      <c r="A50" s="69" t="s">
        <v>192</v>
      </c>
      <c r="B50" s="70" t="s">
        <v>76</v>
      </c>
      <c r="C50" s="70" t="s">
        <v>79</v>
      </c>
      <c r="D50" s="70" t="s">
        <v>86</v>
      </c>
      <c r="E50" s="70" t="s">
        <v>66</v>
      </c>
      <c r="F50" s="71">
        <v>103.5</v>
      </c>
      <c r="G50" s="71">
        <v>0</v>
      </c>
      <c r="H50" s="75">
        <f t="shared" si="1"/>
        <v>0</v>
      </c>
    </row>
    <row r="51" spans="1:8" s="2" customFormat="1" ht="63">
      <c r="A51" s="65" t="s">
        <v>36</v>
      </c>
      <c r="B51" s="64" t="s">
        <v>76</v>
      </c>
      <c r="C51" s="64" t="s">
        <v>88</v>
      </c>
      <c r="D51" s="64"/>
      <c r="E51" s="64"/>
      <c r="F51" s="68">
        <f>F52</f>
        <v>680.3</v>
      </c>
      <c r="G51" s="68">
        <f>G52</f>
        <v>314.426</v>
      </c>
      <c r="H51" s="67">
        <f t="shared" si="1"/>
        <v>0.4621872703219168</v>
      </c>
    </row>
    <row r="52" spans="1:8" ht="78" customHeight="1">
      <c r="A52" s="69" t="s">
        <v>12</v>
      </c>
      <c r="B52" s="70" t="s">
        <v>76</v>
      </c>
      <c r="C52" s="70" t="s">
        <v>88</v>
      </c>
      <c r="D52" s="70" t="s">
        <v>94</v>
      </c>
      <c r="E52" s="70"/>
      <c r="F52" s="71">
        <f>F53</f>
        <v>680.3</v>
      </c>
      <c r="G52" s="71">
        <f>G53</f>
        <v>314.426</v>
      </c>
      <c r="H52" s="75">
        <f t="shared" si="1"/>
        <v>0.4621872703219168</v>
      </c>
    </row>
    <row r="53" spans="1:8" ht="45">
      <c r="A53" s="69" t="s">
        <v>192</v>
      </c>
      <c r="B53" s="70" t="s">
        <v>76</v>
      </c>
      <c r="C53" s="70" t="s">
        <v>88</v>
      </c>
      <c r="D53" s="70" t="s">
        <v>108</v>
      </c>
      <c r="E53" s="70" t="s">
        <v>66</v>
      </c>
      <c r="F53" s="71">
        <v>680.3</v>
      </c>
      <c r="G53" s="71">
        <v>314.426</v>
      </c>
      <c r="H53" s="75">
        <f t="shared" si="1"/>
        <v>0.4621872703219168</v>
      </c>
    </row>
    <row r="54" spans="1:8" ht="15.75">
      <c r="A54" s="65" t="s">
        <v>37</v>
      </c>
      <c r="B54" s="64" t="s">
        <v>77</v>
      </c>
      <c r="C54" s="64" t="s">
        <v>58</v>
      </c>
      <c r="D54" s="64"/>
      <c r="E54" s="64"/>
      <c r="F54" s="68">
        <f>F55+F61</f>
        <v>20141.2</v>
      </c>
      <c r="G54" s="68">
        <f>G55+G61</f>
        <v>4438.027</v>
      </c>
      <c r="H54" s="67">
        <f t="shared" si="1"/>
        <v>0.2203457092923957</v>
      </c>
    </row>
    <row r="55" spans="1:8" s="2" customFormat="1" ht="31.5">
      <c r="A55" s="65" t="s">
        <v>274</v>
      </c>
      <c r="B55" s="64" t="s">
        <v>77</v>
      </c>
      <c r="C55" s="64" t="s">
        <v>79</v>
      </c>
      <c r="D55" s="64"/>
      <c r="E55" s="64"/>
      <c r="F55" s="68">
        <f>F56+F59</f>
        <v>15560</v>
      </c>
      <c r="G55" s="68">
        <f>G56+G59</f>
        <v>2304.656</v>
      </c>
      <c r="H55" s="67">
        <f t="shared" si="1"/>
        <v>0.14811413881748073</v>
      </c>
    </row>
    <row r="56" spans="1:8" ht="31.5" customHeight="1">
      <c r="A56" s="69" t="s">
        <v>323</v>
      </c>
      <c r="B56" s="70" t="s">
        <v>77</v>
      </c>
      <c r="C56" s="70" t="s">
        <v>79</v>
      </c>
      <c r="D56" s="70" t="s">
        <v>95</v>
      </c>
      <c r="E56" s="70"/>
      <c r="F56" s="71">
        <f>F57</f>
        <v>15560</v>
      </c>
      <c r="G56" s="71">
        <f>G57</f>
        <v>2304.656</v>
      </c>
      <c r="H56" s="75">
        <f t="shared" si="1"/>
        <v>0.14811413881748073</v>
      </c>
    </row>
    <row r="57" spans="1:8" ht="111" customHeight="1">
      <c r="A57" s="69" t="s">
        <v>39</v>
      </c>
      <c r="B57" s="70" t="s">
        <v>77</v>
      </c>
      <c r="C57" s="70" t="s">
        <v>79</v>
      </c>
      <c r="D57" s="70" t="s">
        <v>95</v>
      </c>
      <c r="E57" s="70"/>
      <c r="F57" s="71">
        <f>F58</f>
        <v>15560</v>
      </c>
      <c r="G57" s="71">
        <f>G58</f>
        <v>2304.656</v>
      </c>
      <c r="H57" s="75">
        <f t="shared" si="1"/>
        <v>0.14811413881748073</v>
      </c>
    </row>
    <row r="58" spans="1:8" ht="29.25" customHeight="1">
      <c r="A58" s="69" t="s">
        <v>192</v>
      </c>
      <c r="B58" s="70" t="s">
        <v>77</v>
      </c>
      <c r="C58" s="70" t="s">
        <v>79</v>
      </c>
      <c r="D58" s="70" t="s">
        <v>95</v>
      </c>
      <c r="E58" s="70" t="s">
        <v>66</v>
      </c>
      <c r="F58" s="71">
        <f>14950+610</f>
        <v>15560</v>
      </c>
      <c r="G58" s="71">
        <v>2304.656</v>
      </c>
      <c r="H58" s="75">
        <f t="shared" si="1"/>
        <v>0.14811413881748073</v>
      </c>
    </row>
    <row r="59" spans="1:8" ht="105" hidden="1">
      <c r="A59" s="69" t="s">
        <v>39</v>
      </c>
      <c r="B59" s="70" t="s">
        <v>77</v>
      </c>
      <c r="C59" s="70" t="s">
        <v>79</v>
      </c>
      <c r="D59" s="70" t="s">
        <v>169</v>
      </c>
      <c r="E59" s="70"/>
      <c r="F59" s="71">
        <f>F60</f>
        <v>0</v>
      </c>
      <c r="G59" s="71">
        <f>G60</f>
        <v>0</v>
      </c>
      <c r="H59" s="67" t="e">
        <f t="shared" si="1"/>
        <v>#DIV/0!</v>
      </c>
    </row>
    <row r="60" spans="1:8" ht="0.75" customHeight="1" hidden="1">
      <c r="A60" s="69" t="s">
        <v>64</v>
      </c>
      <c r="B60" s="70" t="s">
        <v>77</v>
      </c>
      <c r="C60" s="70" t="s">
        <v>79</v>
      </c>
      <c r="D60" s="70" t="s">
        <v>169</v>
      </c>
      <c r="E60" s="70" t="s">
        <v>66</v>
      </c>
      <c r="F60" s="71"/>
      <c r="G60" s="71"/>
      <c r="H60" s="67" t="e">
        <f t="shared" si="1"/>
        <v>#DIV/0!</v>
      </c>
    </row>
    <row r="61" spans="1:8" ht="31.5">
      <c r="A61" s="65" t="s">
        <v>13</v>
      </c>
      <c r="B61" s="63" t="s">
        <v>77</v>
      </c>
      <c r="C61" s="63" t="s">
        <v>93</v>
      </c>
      <c r="D61" s="63"/>
      <c r="E61" s="63"/>
      <c r="F61" s="68">
        <f>F62+F64</f>
        <v>4581.2</v>
      </c>
      <c r="G61" s="68">
        <f>G62+G64</f>
        <v>2133.371</v>
      </c>
      <c r="H61" s="67">
        <f t="shared" si="1"/>
        <v>0.4656795162839431</v>
      </c>
    </row>
    <row r="62" spans="1:8" ht="45" hidden="1">
      <c r="A62" s="69" t="s">
        <v>40</v>
      </c>
      <c r="B62" s="70" t="s">
        <v>77</v>
      </c>
      <c r="C62" s="70" t="s">
        <v>93</v>
      </c>
      <c r="D62" s="70" t="s">
        <v>96</v>
      </c>
      <c r="E62" s="70"/>
      <c r="F62" s="71">
        <f>F63</f>
        <v>0</v>
      </c>
      <c r="G62" s="71">
        <f>G63</f>
        <v>0</v>
      </c>
      <c r="H62" s="67" t="e">
        <f t="shared" si="1"/>
        <v>#DIV/0!</v>
      </c>
    </row>
    <row r="63" spans="1:8" ht="30" hidden="1">
      <c r="A63" s="69" t="s">
        <v>64</v>
      </c>
      <c r="B63" s="70" t="s">
        <v>77</v>
      </c>
      <c r="C63" s="70" t="s">
        <v>93</v>
      </c>
      <c r="D63" s="70" t="s">
        <v>96</v>
      </c>
      <c r="E63" s="70" t="s">
        <v>66</v>
      </c>
      <c r="F63" s="71"/>
      <c r="G63" s="71"/>
      <c r="H63" s="67" t="e">
        <f t="shared" si="1"/>
        <v>#DIV/0!</v>
      </c>
    </row>
    <row r="64" spans="1:8" ht="46.5" customHeight="1">
      <c r="A64" s="69" t="s">
        <v>14</v>
      </c>
      <c r="B64" s="70" t="s">
        <v>77</v>
      </c>
      <c r="C64" s="70" t="s">
        <v>93</v>
      </c>
      <c r="D64" s="70" t="s">
        <v>97</v>
      </c>
      <c r="E64" s="70"/>
      <c r="F64" s="71">
        <f>F65</f>
        <v>4581.2</v>
      </c>
      <c r="G64" s="71">
        <f>G65</f>
        <v>2133.371</v>
      </c>
      <c r="H64" s="75">
        <f t="shared" si="1"/>
        <v>0.4656795162839431</v>
      </c>
    </row>
    <row r="65" spans="1:8" ht="30">
      <c r="A65" s="69" t="s">
        <v>64</v>
      </c>
      <c r="B65" s="70" t="s">
        <v>77</v>
      </c>
      <c r="C65" s="70" t="s">
        <v>93</v>
      </c>
      <c r="D65" s="70" t="s">
        <v>97</v>
      </c>
      <c r="E65" s="70" t="s">
        <v>66</v>
      </c>
      <c r="F65" s="71">
        <f>3000+1581.2</f>
        <v>4581.2</v>
      </c>
      <c r="G65" s="71">
        <v>2133.371</v>
      </c>
      <c r="H65" s="75">
        <f t="shared" si="1"/>
        <v>0.4656795162839431</v>
      </c>
    </row>
    <row r="66" spans="1:8" ht="31.5">
      <c r="A66" s="65" t="s">
        <v>41</v>
      </c>
      <c r="B66" s="64" t="s">
        <v>89</v>
      </c>
      <c r="C66" s="64" t="s">
        <v>58</v>
      </c>
      <c r="D66" s="64"/>
      <c r="E66" s="64"/>
      <c r="F66" s="68">
        <f>F67+F73+F76</f>
        <v>91991.5</v>
      </c>
      <c r="G66" s="68">
        <f>G67+G73+G76</f>
        <v>30174.679000000004</v>
      </c>
      <c r="H66" s="67">
        <f t="shared" si="1"/>
        <v>0.32801594712554966</v>
      </c>
    </row>
    <row r="67" spans="1:8" s="2" customFormat="1" ht="15.75">
      <c r="A67" s="65" t="s">
        <v>15</v>
      </c>
      <c r="B67" s="64" t="s">
        <v>89</v>
      </c>
      <c r="C67" s="64" t="s">
        <v>56</v>
      </c>
      <c r="D67" s="64"/>
      <c r="E67" s="64"/>
      <c r="F67" s="68">
        <f>F68+F69+F70+F71</f>
        <v>28161.899999999998</v>
      </c>
      <c r="G67" s="68">
        <f>G68+G69+G70+G71</f>
        <v>19933.331000000002</v>
      </c>
      <c r="H67" s="67">
        <f t="shared" si="1"/>
        <v>0.7078120084227273</v>
      </c>
    </row>
    <row r="68" spans="1:8" s="2" customFormat="1" ht="120" hidden="1">
      <c r="A68" s="69" t="s">
        <v>193</v>
      </c>
      <c r="B68" s="70" t="s">
        <v>89</v>
      </c>
      <c r="C68" s="70" t="s">
        <v>56</v>
      </c>
      <c r="D68" s="70" t="s">
        <v>194</v>
      </c>
      <c r="E68" s="70" t="s">
        <v>66</v>
      </c>
      <c r="F68" s="71"/>
      <c r="G68" s="71"/>
      <c r="H68" s="67" t="e">
        <f t="shared" si="1"/>
        <v>#DIV/0!</v>
      </c>
    </row>
    <row r="69" spans="1:8" s="2" customFormat="1" ht="60" hidden="1">
      <c r="A69" s="69" t="s">
        <v>195</v>
      </c>
      <c r="B69" s="70" t="s">
        <v>89</v>
      </c>
      <c r="C69" s="70" t="s">
        <v>56</v>
      </c>
      <c r="D69" s="70" t="s">
        <v>196</v>
      </c>
      <c r="E69" s="70" t="s">
        <v>66</v>
      </c>
      <c r="F69" s="71"/>
      <c r="G69" s="71"/>
      <c r="H69" s="67" t="e">
        <f t="shared" si="1"/>
        <v>#DIV/0!</v>
      </c>
    </row>
    <row r="70" spans="1:8" s="2" customFormat="1" ht="62.25" customHeight="1">
      <c r="A70" s="69" t="s">
        <v>197</v>
      </c>
      <c r="B70" s="70" t="s">
        <v>89</v>
      </c>
      <c r="C70" s="70" t="s">
        <v>56</v>
      </c>
      <c r="D70" s="70" t="s">
        <v>196</v>
      </c>
      <c r="E70" s="70" t="s">
        <v>66</v>
      </c>
      <c r="F70" s="71">
        <f>14524.1+5000</f>
        <v>19524.1</v>
      </c>
      <c r="G70" s="71">
        <v>19495.484</v>
      </c>
      <c r="H70" s="75">
        <f aca="true" t="shared" si="4" ref="H70:H122">G70/F70</f>
        <v>0.9985343242454199</v>
      </c>
    </row>
    <row r="71" spans="1:8" ht="15">
      <c r="A71" s="69" t="s">
        <v>16</v>
      </c>
      <c r="B71" s="70" t="s">
        <v>89</v>
      </c>
      <c r="C71" s="70" t="s">
        <v>56</v>
      </c>
      <c r="D71" s="70" t="s">
        <v>173</v>
      </c>
      <c r="E71" s="70"/>
      <c r="F71" s="71">
        <f>F72</f>
        <v>8637.8</v>
      </c>
      <c r="G71" s="71">
        <f>G72</f>
        <v>437.847</v>
      </c>
      <c r="H71" s="75">
        <f t="shared" si="4"/>
        <v>0.050689643196184214</v>
      </c>
    </row>
    <row r="72" spans="1:8" ht="32.25" customHeight="1">
      <c r="A72" s="69" t="s">
        <v>192</v>
      </c>
      <c r="B72" s="70" t="s">
        <v>89</v>
      </c>
      <c r="C72" s="70" t="s">
        <v>56</v>
      </c>
      <c r="D72" s="70" t="s">
        <v>173</v>
      </c>
      <c r="E72" s="70" t="s">
        <v>66</v>
      </c>
      <c r="F72" s="71">
        <f>2130+2640+4547.8-680</f>
        <v>8637.8</v>
      </c>
      <c r="G72" s="71">
        <v>437.847</v>
      </c>
      <c r="H72" s="75">
        <f t="shared" si="4"/>
        <v>0.050689643196184214</v>
      </c>
    </row>
    <row r="73" spans="1:8" ht="15.75">
      <c r="A73" s="65" t="s">
        <v>17</v>
      </c>
      <c r="B73" s="64" t="s">
        <v>89</v>
      </c>
      <c r="C73" s="64" t="s">
        <v>57</v>
      </c>
      <c r="D73" s="64"/>
      <c r="E73" s="64"/>
      <c r="F73" s="68">
        <f>F74</f>
        <v>17648.5</v>
      </c>
      <c r="G73" s="68">
        <f>G74</f>
        <v>5920.399</v>
      </c>
      <c r="H73" s="67">
        <f t="shared" si="4"/>
        <v>0.3354618806130833</v>
      </c>
    </row>
    <row r="74" spans="1:8" ht="31.5" customHeight="1">
      <c r="A74" s="69" t="s">
        <v>98</v>
      </c>
      <c r="B74" s="70" t="s">
        <v>89</v>
      </c>
      <c r="C74" s="70" t="s">
        <v>57</v>
      </c>
      <c r="D74" s="70" t="s">
        <v>174</v>
      </c>
      <c r="E74" s="70"/>
      <c r="F74" s="71">
        <f>F75</f>
        <v>17648.5</v>
      </c>
      <c r="G74" s="71">
        <f>G75</f>
        <v>5920.399</v>
      </c>
      <c r="H74" s="75">
        <f t="shared" si="4"/>
        <v>0.3354618806130833</v>
      </c>
    </row>
    <row r="75" spans="1:8" ht="32.25" customHeight="1">
      <c r="A75" s="69" t="s">
        <v>192</v>
      </c>
      <c r="B75" s="70" t="s">
        <v>89</v>
      </c>
      <c r="C75" s="70" t="s">
        <v>57</v>
      </c>
      <c r="D75" s="70" t="s">
        <v>174</v>
      </c>
      <c r="E75" s="70" t="s">
        <v>66</v>
      </c>
      <c r="F75" s="71">
        <f>7000+1000+6517.6+300.9+2830</f>
        <v>17648.5</v>
      </c>
      <c r="G75" s="71">
        <v>5920.399</v>
      </c>
      <c r="H75" s="75">
        <f t="shared" si="4"/>
        <v>0.3354618806130833</v>
      </c>
    </row>
    <row r="76" spans="1:8" ht="15.75">
      <c r="A76" s="65" t="s">
        <v>18</v>
      </c>
      <c r="B76" s="64" t="s">
        <v>89</v>
      </c>
      <c r="C76" s="64" t="s">
        <v>76</v>
      </c>
      <c r="D76" s="64"/>
      <c r="E76" s="64"/>
      <c r="F76" s="68">
        <f>F77+F81+F83+F85+F87+F79</f>
        <v>46181.1</v>
      </c>
      <c r="G76" s="68">
        <f>G77+G81+G83+G85+G87+G79</f>
        <v>4320.9490000000005</v>
      </c>
      <c r="H76" s="67">
        <f t="shared" si="4"/>
        <v>0.09356531135031432</v>
      </c>
    </row>
    <row r="77" spans="1:8" s="1" customFormat="1" ht="15">
      <c r="A77" s="69" t="s">
        <v>42</v>
      </c>
      <c r="B77" s="70" t="s">
        <v>89</v>
      </c>
      <c r="C77" s="70" t="s">
        <v>76</v>
      </c>
      <c r="D77" s="70" t="s">
        <v>175</v>
      </c>
      <c r="E77" s="70"/>
      <c r="F77" s="71">
        <f>F78</f>
        <v>9850</v>
      </c>
      <c r="G77" s="71">
        <f>G78</f>
        <v>1680.844</v>
      </c>
      <c r="H77" s="75">
        <f t="shared" si="4"/>
        <v>0.1706440609137056</v>
      </c>
    </row>
    <row r="78" spans="1:8" ht="32.25" customHeight="1">
      <c r="A78" s="69" t="s">
        <v>192</v>
      </c>
      <c r="B78" s="70" t="s">
        <v>89</v>
      </c>
      <c r="C78" s="70" t="s">
        <v>76</v>
      </c>
      <c r="D78" s="70" t="s">
        <v>175</v>
      </c>
      <c r="E78" s="70" t="s">
        <v>66</v>
      </c>
      <c r="F78" s="71">
        <f>7350+2500</f>
        <v>9850</v>
      </c>
      <c r="G78" s="71">
        <v>1680.844</v>
      </c>
      <c r="H78" s="75">
        <f t="shared" si="4"/>
        <v>0.1706440609137056</v>
      </c>
    </row>
    <row r="79" spans="1:8" ht="75" hidden="1">
      <c r="A79" s="69" t="s">
        <v>43</v>
      </c>
      <c r="B79" s="70" t="s">
        <v>89</v>
      </c>
      <c r="C79" s="70" t="s">
        <v>76</v>
      </c>
      <c r="D79" s="70" t="s">
        <v>170</v>
      </c>
      <c r="E79" s="70"/>
      <c r="F79" s="71">
        <f>F80</f>
        <v>0</v>
      </c>
      <c r="G79" s="71">
        <f>G80</f>
        <v>0</v>
      </c>
      <c r="H79" s="75" t="e">
        <f t="shared" si="4"/>
        <v>#DIV/0!</v>
      </c>
    </row>
    <row r="80" spans="1:8" ht="30" hidden="1">
      <c r="A80" s="69" t="s">
        <v>64</v>
      </c>
      <c r="B80" s="70" t="s">
        <v>89</v>
      </c>
      <c r="C80" s="70" t="s">
        <v>76</v>
      </c>
      <c r="D80" s="70" t="s">
        <v>170</v>
      </c>
      <c r="E80" s="70" t="s">
        <v>66</v>
      </c>
      <c r="F80" s="71"/>
      <c r="G80" s="71"/>
      <c r="H80" s="75" t="e">
        <f t="shared" si="4"/>
        <v>#DIV/0!</v>
      </c>
    </row>
    <row r="81" spans="1:8" s="1" customFormat="1" ht="78.75" customHeight="1">
      <c r="A81" s="69" t="s">
        <v>43</v>
      </c>
      <c r="B81" s="70" t="s">
        <v>89</v>
      </c>
      <c r="C81" s="70" t="s">
        <v>76</v>
      </c>
      <c r="D81" s="70" t="s">
        <v>176</v>
      </c>
      <c r="E81" s="70"/>
      <c r="F81" s="71">
        <f>F82</f>
        <v>20081.1</v>
      </c>
      <c r="G81" s="71">
        <f>G82</f>
        <v>2056.55</v>
      </c>
      <c r="H81" s="75">
        <f t="shared" si="4"/>
        <v>0.10241221845416837</v>
      </c>
    </row>
    <row r="82" spans="1:8" ht="33.75" customHeight="1">
      <c r="A82" s="69" t="s">
        <v>192</v>
      </c>
      <c r="B82" s="70" t="s">
        <v>89</v>
      </c>
      <c r="C82" s="70" t="s">
        <v>76</v>
      </c>
      <c r="D82" s="70" t="s">
        <v>176</v>
      </c>
      <c r="E82" s="70" t="s">
        <v>66</v>
      </c>
      <c r="F82" s="71">
        <v>20081.1</v>
      </c>
      <c r="G82" s="71">
        <v>2056.55</v>
      </c>
      <c r="H82" s="75">
        <f t="shared" si="4"/>
        <v>0.10241221845416837</v>
      </c>
    </row>
    <row r="83" spans="1:8" s="1" customFormat="1" ht="15">
      <c r="A83" s="69" t="s">
        <v>19</v>
      </c>
      <c r="B83" s="70" t="s">
        <v>89</v>
      </c>
      <c r="C83" s="70" t="s">
        <v>76</v>
      </c>
      <c r="D83" s="70" t="s">
        <v>177</v>
      </c>
      <c r="E83" s="70"/>
      <c r="F83" s="71">
        <f>F84</f>
        <v>2200</v>
      </c>
      <c r="G83" s="71">
        <f>G84</f>
        <v>59.24</v>
      </c>
      <c r="H83" s="75">
        <f t="shared" si="4"/>
        <v>0.026927272727272727</v>
      </c>
    </row>
    <row r="84" spans="1:8" ht="32.25" customHeight="1">
      <c r="A84" s="69" t="s">
        <v>192</v>
      </c>
      <c r="B84" s="70" t="s">
        <v>89</v>
      </c>
      <c r="C84" s="70" t="s">
        <v>76</v>
      </c>
      <c r="D84" s="70" t="s">
        <v>177</v>
      </c>
      <c r="E84" s="70" t="s">
        <v>66</v>
      </c>
      <c r="F84" s="71">
        <v>2200</v>
      </c>
      <c r="G84" s="71">
        <v>59.24</v>
      </c>
      <c r="H84" s="75">
        <f t="shared" si="4"/>
        <v>0.026927272727272727</v>
      </c>
    </row>
    <row r="85" spans="1:8" s="1" customFormat="1" ht="32.25" customHeight="1">
      <c r="A85" s="69" t="s">
        <v>20</v>
      </c>
      <c r="B85" s="70" t="s">
        <v>89</v>
      </c>
      <c r="C85" s="70" t="s">
        <v>76</v>
      </c>
      <c r="D85" s="70" t="s">
        <v>178</v>
      </c>
      <c r="E85" s="70"/>
      <c r="F85" s="71">
        <f>F86</f>
        <v>10000</v>
      </c>
      <c r="G85" s="71">
        <f>G86</f>
        <v>524.315</v>
      </c>
      <c r="H85" s="75">
        <f t="shared" si="4"/>
        <v>0.052431500000000006</v>
      </c>
    </row>
    <row r="86" spans="1:8" ht="31.5" customHeight="1">
      <c r="A86" s="69" t="s">
        <v>192</v>
      </c>
      <c r="B86" s="70" t="s">
        <v>89</v>
      </c>
      <c r="C86" s="70" t="s">
        <v>76</v>
      </c>
      <c r="D86" s="70" t="s">
        <v>178</v>
      </c>
      <c r="E86" s="70" t="s">
        <v>66</v>
      </c>
      <c r="F86" s="71">
        <v>10000</v>
      </c>
      <c r="G86" s="71">
        <v>524.315</v>
      </c>
      <c r="H86" s="75">
        <f t="shared" si="4"/>
        <v>0.052431500000000006</v>
      </c>
    </row>
    <row r="87" spans="1:8" s="1" customFormat="1" ht="48" customHeight="1">
      <c r="A87" s="69" t="s">
        <v>21</v>
      </c>
      <c r="B87" s="70" t="s">
        <v>89</v>
      </c>
      <c r="C87" s="70" t="s">
        <v>76</v>
      </c>
      <c r="D87" s="70" t="s">
        <v>179</v>
      </c>
      <c r="E87" s="70"/>
      <c r="F87" s="71">
        <f>F88</f>
        <v>4050</v>
      </c>
      <c r="G87" s="71">
        <f>G88</f>
        <v>0</v>
      </c>
      <c r="H87" s="75">
        <f t="shared" si="4"/>
        <v>0</v>
      </c>
    </row>
    <row r="88" spans="1:8" ht="32.25" customHeight="1">
      <c r="A88" s="69" t="s">
        <v>192</v>
      </c>
      <c r="B88" s="70" t="s">
        <v>89</v>
      </c>
      <c r="C88" s="70" t="s">
        <v>76</v>
      </c>
      <c r="D88" s="70" t="s">
        <v>179</v>
      </c>
      <c r="E88" s="70" t="s">
        <v>66</v>
      </c>
      <c r="F88" s="71">
        <f>7650+1400-5000</f>
        <v>4050</v>
      </c>
      <c r="G88" s="71">
        <v>0</v>
      </c>
      <c r="H88" s="75">
        <f t="shared" si="4"/>
        <v>0</v>
      </c>
    </row>
    <row r="89" spans="1:8" ht="15.75">
      <c r="A89" s="65" t="s">
        <v>44</v>
      </c>
      <c r="B89" s="64" t="s">
        <v>90</v>
      </c>
      <c r="C89" s="64" t="s">
        <v>58</v>
      </c>
      <c r="D89" s="64"/>
      <c r="E89" s="64"/>
      <c r="F89" s="68">
        <f aca="true" t="shared" si="5" ref="F89:G92">F90</f>
        <v>1010</v>
      </c>
      <c r="G89" s="68">
        <f t="shared" si="5"/>
        <v>0</v>
      </c>
      <c r="H89" s="67">
        <f t="shared" si="4"/>
        <v>0</v>
      </c>
    </row>
    <row r="90" spans="1:8" s="2" customFormat="1" ht="31.5">
      <c r="A90" s="65" t="s">
        <v>22</v>
      </c>
      <c r="B90" s="64" t="s">
        <v>90</v>
      </c>
      <c r="C90" s="64" t="s">
        <v>90</v>
      </c>
      <c r="D90" s="64"/>
      <c r="E90" s="64"/>
      <c r="F90" s="68">
        <f t="shared" si="5"/>
        <v>1010</v>
      </c>
      <c r="G90" s="68">
        <f t="shared" si="5"/>
        <v>0</v>
      </c>
      <c r="H90" s="67">
        <f t="shared" si="4"/>
        <v>0</v>
      </c>
    </row>
    <row r="91" spans="1:8" ht="32.25" customHeight="1">
      <c r="A91" s="69" t="s">
        <v>23</v>
      </c>
      <c r="B91" s="70" t="s">
        <v>90</v>
      </c>
      <c r="C91" s="70" t="s">
        <v>90</v>
      </c>
      <c r="D91" s="70" t="s">
        <v>184</v>
      </c>
      <c r="E91" s="70"/>
      <c r="F91" s="71">
        <f t="shared" si="5"/>
        <v>1010</v>
      </c>
      <c r="G91" s="71">
        <f t="shared" si="5"/>
        <v>0</v>
      </c>
      <c r="H91" s="75">
        <f t="shared" si="4"/>
        <v>0</v>
      </c>
    </row>
    <row r="92" spans="1:8" ht="32.25" customHeight="1">
      <c r="A92" s="69" t="s">
        <v>24</v>
      </c>
      <c r="B92" s="70" t="s">
        <v>90</v>
      </c>
      <c r="C92" s="70" t="s">
        <v>90</v>
      </c>
      <c r="D92" s="70" t="s">
        <v>184</v>
      </c>
      <c r="E92" s="70"/>
      <c r="F92" s="71">
        <f t="shared" si="5"/>
        <v>1010</v>
      </c>
      <c r="G92" s="71">
        <f t="shared" si="5"/>
        <v>0</v>
      </c>
      <c r="H92" s="75">
        <f t="shared" si="4"/>
        <v>0</v>
      </c>
    </row>
    <row r="93" spans="1:8" ht="32.25" customHeight="1">
      <c r="A93" s="69" t="s">
        <v>192</v>
      </c>
      <c r="B93" s="70" t="s">
        <v>90</v>
      </c>
      <c r="C93" s="70" t="s">
        <v>90</v>
      </c>
      <c r="D93" s="70" t="s">
        <v>184</v>
      </c>
      <c r="E93" s="70" t="s">
        <v>66</v>
      </c>
      <c r="F93" s="71">
        <v>1010</v>
      </c>
      <c r="G93" s="71">
        <v>0</v>
      </c>
      <c r="H93" s="75">
        <f t="shared" si="4"/>
        <v>0</v>
      </c>
    </row>
    <row r="94" spans="1:8" ht="17.25" customHeight="1">
      <c r="A94" s="65" t="s">
        <v>45</v>
      </c>
      <c r="B94" s="64" t="s">
        <v>91</v>
      </c>
      <c r="C94" s="64" t="s">
        <v>58</v>
      </c>
      <c r="D94" s="64"/>
      <c r="E94" s="64"/>
      <c r="F94" s="68">
        <f>F95</f>
        <v>24153.999999999996</v>
      </c>
      <c r="G94" s="68">
        <f>G95</f>
        <v>5843.799999999999</v>
      </c>
      <c r="H94" s="67">
        <f t="shared" si="4"/>
        <v>0.24193922331704895</v>
      </c>
    </row>
    <row r="95" spans="1:8" s="2" customFormat="1" ht="17.25" customHeight="1">
      <c r="A95" s="65" t="s">
        <v>25</v>
      </c>
      <c r="B95" s="64" t="s">
        <v>91</v>
      </c>
      <c r="C95" s="64" t="s">
        <v>56</v>
      </c>
      <c r="D95" s="64"/>
      <c r="E95" s="64"/>
      <c r="F95" s="74">
        <f>F96+F105</f>
        <v>24153.999999999996</v>
      </c>
      <c r="G95" s="74">
        <f>G96+G105</f>
        <v>5843.799999999999</v>
      </c>
      <c r="H95" s="67">
        <f t="shared" si="4"/>
        <v>0.24193922331704895</v>
      </c>
    </row>
    <row r="96" spans="1:8" ht="48.75" customHeight="1">
      <c r="A96" s="69" t="s">
        <v>99</v>
      </c>
      <c r="B96" s="70" t="s">
        <v>91</v>
      </c>
      <c r="C96" s="70" t="s">
        <v>56</v>
      </c>
      <c r="D96" s="72" t="s">
        <v>100</v>
      </c>
      <c r="E96" s="70"/>
      <c r="F96" s="78">
        <f>F99+F102+F97</f>
        <v>24153.999999999996</v>
      </c>
      <c r="G96" s="78">
        <f>G99+G102+G97</f>
        <v>5843.799999999999</v>
      </c>
      <c r="H96" s="75">
        <f t="shared" si="4"/>
        <v>0.24193922331704895</v>
      </c>
    </row>
    <row r="97" spans="1:8" s="1" customFormat="1" ht="31.5" customHeight="1">
      <c r="A97" s="69" t="s">
        <v>101</v>
      </c>
      <c r="B97" s="70" t="s">
        <v>91</v>
      </c>
      <c r="C97" s="70" t="s">
        <v>56</v>
      </c>
      <c r="D97" s="72" t="s">
        <v>102</v>
      </c>
      <c r="E97" s="70"/>
      <c r="F97" s="78">
        <f>F98</f>
        <v>778.8</v>
      </c>
      <c r="G97" s="78">
        <f>G98</f>
        <v>0</v>
      </c>
      <c r="H97" s="75">
        <f t="shared" si="4"/>
        <v>0</v>
      </c>
    </row>
    <row r="98" spans="1:8" ht="32.25" customHeight="1">
      <c r="A98" s="69" t="s">
        <v>192</v>
      </c>
      <c r="B98" s="70" t="s">
        <v>91</v>
      </c>
      <c r="C98" s="70" t="s">
        <v>56</v>
      </c>
      <c r="D98" s="72" t="s">
        <v>102</v>
      </c>
      <c r="E98" s="70" t="s">
        <v>66</v>
      </c>
      <c r="F98" s="71">
        <v>778.8</v>
      </c>
      <c r="G98" s="71">
        <v>0</v>
      </c>
      <c r="H98" s="75">
        <f t="shared" si="4"/>
        <v>0</v>
      </c>
    </row>
    <row r="99" spans="1:8" s="1" customFormat="1" ht="31.5" customHeight="1">
      <c r="A99" s="69" t="s">
        <v>103</v>
      </c>
      <c r="B99" s="70" t="s">
        <v>91</v>
      </c>
      <c r="C99" s="70" t="s">
        <v>56</v>
      </c>
      <c r="D99" s="70" t="s">
        <v>104</v>
      </c>
      <c r="E99" s="70"/>
      <c r="F99" s="71">
        <f>F100+F101</f>
        <v>20943.1</v>
      </c>
      <c r="G99" s="71">
        <f>G100+G101</f>
        <v>5235.775</v>
      </c>
      <c r="H99" s="75">
        <f t="shared" si="4"/>
        <v>0.25</v>
      </c>
    </row>
    <row r="100" spans="1:8" ht="47.25" customHeight="1">
      <c r="A100" s="69" t="s">
        <v>46</v>
      </c>
      <c r="B100" s="70" t="s">
        <v>91</v>
      </c>
      <c r="C100" s="70" t="s">
        <v>56</v>
      </c>
      <c r="D100" s="70" t="s">
        <v>104</v>
      </c>
      <c r="E100" s="70">
        <v>611</v>
      </c>
      <c r="F100" s="71">
        <v>20943.1</v>
      </c>
      <c r="G100" s="71">
        <v>5235.775</v>
      </c>
      <c r="H100" s="75">
        <f t="shared" si="4"/>
        <v>0.25</v>
      </c>
    </row>
    <row r="101" spans="1:8" ht="30" hidden="1">
      <c r="A101" s="79" t="s">
        <v>166</v>
      </c>
      <c r="B101" s="70" t="s">
        <v>91</v>
      </c>
      <c r="C101" s="70" t="s">
        <v>56</v>
      </c>
      <c r="D101" s="70" t="s">
        <v>104</v>
      </c>
      <c r="E101" s="70" t="s">
        <v>165</v>
      </c>
      <c r="F101" s="71"/>
      <c r="G101" s="71"/>
      <c r="H101" s="75" t="e">
        <f t="shared" si="4"/>
        <v>#DIV/0!</v>
      </c>
    </row>
    <row r="102" spans="1:8" s="1" customFormat="1" ht="17.25" customHeight="1">
      <c r="A102" s="69" t="s">
        <v>26</v>
      </c>
      <c r="B102" s="70" t="s">
        <v>91</v>
      </c>
      <c r="C102" s="70" t="s">
        <v>56</v>
      </c>
      <c r="D102" s="72" t="s">
        <v>105</v>
      </c>
      <c r="E102" s="72"/>
      <c r="F102" s="71">
        <f>F103</f>
        <v>2432.1</v>
      </c>
      <c r="G102" s="71">
        <f>G103</f>
        <v>608.025</v>
      </c>
      <c r="H102" s="75">
        <f t="shared" si="4"/>
        <v>0.25</v>
      </c>
    </row>
    <row r="103" spans="1:8" ht="46.5" customHeight="1">
      <c r="A103" s="69" t="s">
        <v>46</v>
      </c>
      <c r="B103" s="70" t="s">
        <v>91</v>
      </c>
      <c r="C103" s="70" t="s">
        <v>56</v>
      </c>
      <c r="D103" s="72" t="s">
        <v>167</v>
      </c>
      <c r="E103" s="70">
        <v>611</v>
      </c>
      <c r="F103" s="71">
        <v>2432.1</v>
      </c>
      <c r="G103" s="71">
        <v>608.025</v>
      </c>
      <c r="H103" s="75">
        <f t="shared" si="4"/>
        <v>0.25</v>
      </c>
    </row>
    <row r="104" spans="1:8" ht="30" hidden="1">
      <c r="A104" s="79" t="s">
        <v>166</v>
      </c>
      <c r="B104" s="70" t="s">
        <v>91</v>
      </c>
      <c r="C104" s="70" t="s">
        <v>56</v>
      </c>
      <c r="D104" s="72" t="s">
        <v>167</v>
      </c>
      <c r="E104" s="70" t="s">
        <v>165</v>
      </c>
      <c r="F104" s="71"/>
      <c r="G104" s="71"/>
      <c r="H104" s="67" t="e">
        <f t="shared" si="4"/>
        <v>#DIV/0!</v>
      </c>
    </row>
    <row r="105" spans="1:8" ht="30" hidden="1">
      <c r="A105" s="79" t="s">
        <v>166</v>
      </c>
      <c r="B105" s="70" t="s">
        <v>91</v>
      </c>
      <c r="C105" s="70" t="s">
        <v>56</v>
      </c>
      <c r="D105" s="72" t="s">
        <v>180</v>
      </c>
      <c r="E105" s="70" t="s">
        <v>165</v>
      </c>
      <c r="F105" s="71"/>
      <c r="G105" s="71"/>
      <c r="H105" s="67" t="e">
        <f t="shared" si="4"/>
        <v>#DIV/0!</v>
      </c>
    </row>
    <row r="106" spans="1:8" ht="15.75">
      <c r="A106" s="65" t="s">
        <v>47</v>
      </c>
      <c r="B106" s="64" t="s">
        <v>92</v>
      </c>
      <c r="C106" s="64" t="s">
        <v>58</v>
      </c>
      <c r="D106" s="64"/>
      <c r="E106" s="64"/>
      <c r="F106" s="68">
        <f>F107+F111</f>
        <v>729.5</v>
      </c>
      <c r="G106" s="68">
        <f>G107+G111</f>
        <v>124.394</v>
      </c>
      <c r="H106" s="67">
        <f t="shared" si="4"/>
        <v>0.1705195339273475</v>
      </c>
    </row>
    <row r="107" spans="1:8" s="2" customFormat="1" ht="15.75">
      <c r="A107" s="65" t="s">
        <v>27</v>
      </c>
      <c r="B107" s="64" t="s">
        <v>92</v>
      </c>
      <c r="C107" s="64" t="s">
        <v>56</v>
      </c>
      <c r="D107" s="64"/>
      <c r="E107" s="64"/>
      <c r="F107" s="68">
        <f aca="true" t="shared" si="6" ref="F107:G109">F108</f>
        <v>729.5</v>
      </c>
      <c r="G107" s="68">
        <f t="shared" si="6"/>
        <v>124.394</v>
      </c>
      <c r="H107" s="67">
        <f t="shared" si="4"/>
        <v>0.1705195339273475</v>
      </c>
    </row>
    <row r="108" spans="1:8" ht="48" customHeight="1">
      <c r="A108" s="69" t="s">
        <v>48</v>
      </c>
      <c r="B108" s="70" t="s">
        <v>92</v>
      </c>
      <c r="C108" s="70" t="s">
        <v>56</v>
      </c>
      <c r="D108" s="70" t="s">
        <v>185</v>
      </c>
      <c r="E108" s="70"/>
      <c r="F108" s="71">
        <f t="shared" si="6"/>
        <v>729.5</v>
      </c>
      <c r="G108" s="71">
        <f t="shared" si="6"/>
        <v>124.394</v>
      </c>
      <c r="H108" s="75">
        <f t="shared" si="4"/>
        <v>0.1705195339273475</v>
      </c>
    </row>
    <row r="109" spans="1:8" ht="61.5" customHeight="1">
      <c r="A109" s="69" t="s">
        <v>28</v>
      </c>
      <c r="B109" s="70" t="s">
        <v>92</v>
      </c>
      <c r="C109" s="70" t="s">
        <v>56</v>
      </c>
      <c r="D109" s="70" t="s">
        <v>186</v>
      </c>
      <c r="E109" s="70"/>
      <c r="F109" s="71">
        <f t="shared" si="6"/>
        <v>729.5</v>
      </c>
      <c r="G109" s="71">
        <f t="shared" si="6"/>
        <v>124.394</v>
      </c>
      <c r="H109" s="75">
        <f t="shared" si="4"/>
        <v>0.1705195339273475</v>
      </c>
    </row>
    <row r="110" spans="1:8" ht="17.25" customHeight="1">
      <c r="A110" s="69" t="s">
        <v>74</v>
      </c>
      <c r="B110" s="70" t="s">
        <v>92</v>
      </c>
      <c r="C110" s="70" t="s">
        <v>56</v>
      </c>
      <c r="D110" s="70" t="s">
        <v>186</v>
      </c>
      <c r="E110" s="70" t="s">
        <v>114</v>
      </c>
      <c r="F110" s="71">
        <v>729.5</v>
      </c>
      <c r="G110" s="71">
        <v>124.394</v>
      </c>
      <c r="H110" s="75">
        <f t="shared" si="4"/>
        <v>0.1705195339273475</v>
      </c>
    </row>
    <row r="111" spans="1:8" ht="15.75" hidden="1">
      <c r="A111" s="69" t="s">
        <v>181</v>
      </c>
      <c r="B111" s="70" t="s">
        <v>92</v>
      </c>
      <c r="C111" s="70" t="s">
        <v>76</v>
      </c>
      <c r="D111" s="70" t="s">
        <v>182</v>
      </c>
      <c r="E111" s="70" t="s">
        <v>183</v>
      </c>
      <c r="F111" s="71"/>
      <c r="G111" s="71"/>
      <c r="H111" s="67" t="e">
        <f t="shared" si="4"/>
        <v>#DIV/0!</v>
      </c>
    </row>
    <row r="112" spans="1:8" ht="15.75">
      <c r="A112" s="65" t="s">
        <v>49</v>
      </c>
      <c r="B112" s="64" t="s">
        <v>78</v>
      </c>
      <c r="C112" s="64" t="s">
        <v>58</v>
      </c>
      <c r="D112" s="64"/>
      <c r="E112" s="64"/>
      <c r="F112" s="68">
        <f>F113</f>
        <v>21100</v>
      </c>
      <c r="G112" s="68">
        <f>G113</f>
        <v>4000</v>
      </c>
      <c r="H112" s="67">
        <f t="shared" si="4"/>
        <v>0.1895734597156398</v>
      </c>
    </row>
    <row r="113" spans="1:8" s="2" customFormat="1" ht="15.75">
      <c r="A113" s="65" t="s">
        <v>50</v>
      </c>
      <c r="B113" s="64" t="s">
        <v>78</v>
      </c>
      <c r="C113" s="64" t="s">
        <v>56</v>
      </c>
      <c r="D113" s="64"/>
      <c r="E113" s="64"/>
      <c r="F113" s="68">
        <f>F114+F117</f>
        <v>21100</v>
      </c>
      <c r="G113" s="68">
        <f>G114+G117</f>
        <v>4000</v>
      </c>
      <c r="H113" s="67">
        <f t="shared" si="4"/>
        <v>0.1895734597156398</v>
      </c>
    </row>
    <row r="114" spans="1:8" ht="31.5" customHeight="1">
      <c r="A114" s="69" t="s">
        <v>51</v>
      </c>
      <c r="B114" s="70" t="s">
        <v>78</v>
      </c>
      <c r="C114" s="70" t="s">
        <v>56</v>
      </c>
      <c r="D114" s="70" t="s">
        <v>69</v>
      </c>
      <c r="E114" s="70"/>
      <c r="F114" s="71">
        <f>F115+F116</f>
        <v>21100</v>
      </c>
      <c r="G114" s="71">
        <f>G115+G116</f>
        <v>4000</v>
      </c>
      <c r="H114" s="75">
        <f t="shared" si="4"/>
        <v>0.1895734597156398</v>
      </c>
    </row>
    <row r="115" spans="1:8" ht="47.25" customHeight="1">
      <c r="A115" s="69" t="s">
        <v>46</v>
      </c>
      <c r="B115" s="70" t="s">
        <v>78</v>
      </c>
      <c r="C115" s="70" t="s">
        <v>56</v>
      </c>
      <c r="D115" s="70" t="s">
        <v>69</v>
      </c>
      <c r="E115" s="70" t="s">
        <v>106</v>
      </c>
      <c r="F115" s="71">
        <v>16000</v>
      </c>
      <c r="G115" s="71">
        <v>4000</v>
      </c>
      <c r="H115" s="75">
        <f t="shared" si="4"/>
        <v>0.25</v>
      </c>
    </row>
    <row r="116" spans="1:8" ht="33" customHeight="1">
      <c r="A116" s="79" t="s">
        <v>166</v>
      </c>
      <c r="B116" s="70" t="s">
        <v>78</v>
      </c>
      <c r="C116" s="70" t="s">
        <v>56</v>
      </c>
      <c r="D116" s="70" t="s">
        <v>69</v>
      </c>
      <c r="E116" s="70" t="s">
        <v>165</v>
      </c>
      <c r="F116" s="71">
        <f>4600+500</f>
        <v>5100</v>
      </c>
      <c r="G116" s="71">
        <v>0</v>
      </c>
      <c r="H116" s="75">
        <f t="shared" si="4"/>
        <v>0</v>
      </c>
    </row>
    <row r="117" spans="1:8" ht="30" hidden="1">
      <c r="A117" s="79" t="s">
        <v>166</v>
      </c>
      <c r="B117" s="70" t="s">
        <v>78</v>
      </c>
      <c r="C117" s="70" t="s">
        <v>56</v>
      </c>
      <c r="D117" s="72" t="s">
        <v>180</v>
      </c>
      <c r="E117" s="70" t="s">
        <v>165</v>
      </c>
      <c r="F117" s="71"/>
      <c r="G117" s="71"/>
      <c r="H117" s="75" t="e">
        <f t="shared" si="4"/>
        <v>#DIV/0!</v>
      </c>
    </row>
    <row r="118" spans="1:8" ht="31.5">
      <c r="A118" s="65" t="s">
        <v>52</v>
      </c>
      <c r="B118" s="64" t="s">
        <v>93</v>
      </c>
      <c r="C118" s="64" t="s">
        <v>58</v>
      </c>
      <c r="D118" s="64"/>
      <c r="E118" s="64"/>
      <c r="F118" s="74">
        <f aca="true" t="shared" si="7" ref="F118:G120">F119</f>
        <v>1000</v>
      </c>
      <c r="G118" s="74">
        <f t="shared" si="7"/>
        <v>58.24</v>
      </c>
      <c r="H118" s="67">
        <f t="shared" si="4"/>
        <v>0.05824</v>
      </c>
    </row>
    <row r="119" spans="1:8" ht="33" customHeight="1">
      <c r="A119" s="69" t="s">
        <v>53</v>
      </c>
      <c r="B119" s="70" t="s">
        <v>93</v>
      </c>
      <c r="C119" s="70" t="s">
        <v>57</v>
      </c>
      <c r="D119" s="70"/>
      <c r="E119" s="70"/>
      <c r="F119" s="71">
        <f t="shared" si="7"/>
        <v>1000</v>
      </c>
      <c r="G119" s="71">
        <f t="shared" si="7"/>
        <v>58.24</v>
      </c>
      <c r="H119" s="75">
        <f t="shared" si="4"/>
        <v>0.05824</v>
      </c>
    </row>
    <row r="120" spans="1:8" ht="62.25" customHeight="1">
      <c r="A120" s="69" t="s">
        <v>54</v>
      </c>
      <c r="B120" s="70" t="s">
        <v>93</v>
      </c>
      <c r="C120" s="70" t="s">
        <v>57</v>
      </c>
      <c r="D120" s="72" t="s">
        <v>187</v>
      </c>
      <c r="E120" s="70"/>
      <c r="F120" s="71">
        <f t="shared" si="7"/>
        <v>1000</v>
      </c>
      <c r="G120" s="71">
        <f t="shared" si="7"/>
        <v>58.24</v>
      </c>
      <c r="H120" s="75">
        <f t="shared" si="4"/>
        <v>0.05824</v>
      </c>
    </row>
    <row r="121" spans="1:8" ht="32.25" customHeight="1">
      <c r="A121" s="69" t="s">
        <v>192</v>
      </c>
      <c r="B121" s="70" t="s">
        <v>93</v>
      </c>
      <c r="C121" s="70" t="s">
        <v>57</v>
      </c>
      <c r="D121" s="72" t="s">
        <v>188</v>
      </c>
      <c r="E121" s="72" t="s">
        <v>66</v>
      </c>
      <c r="F121" s="71">
        <v>1000</v>
      </c>
      <c r="G121" s="71">
        <v>58.24</v>
      </c>
      <c r="H121" s="75">
        <f t="shared" si="4"/>
        <v>0.05824</v>
      </c>
    </row>
    <row r="122" spans="1:8" ht="39.75" customHeight="1">
      <c r="A122" s="65" t="s">
        <v>55</v>
      </c>
      <c r="B122" s="76"/>
      <c r="C122" s="76"/>
      <c r="D122" s="76"/>
      <c r="E122" s="76"/>
      <c r="F122" s="68">
        <f>F118+F112+F94+F89+F66+F54+F43+F38+F6</f>
        <v>193880.6</v>
      </c>
      <c r="G122" s="68">
        <f>G118+G112+G94+G89+G66+G54+G43+G38+G6</f>
        <v>50074.789000000004</v>
      </c>
      <c r="H122" s="67">
        <f t="shared" si="4"/>
        <v>0.25827642889489716</v>
      </c>
    </row>
    <row r="123" ht="12">
      <c r="A123" s="18"/>
    </row>
    <row r="124" spans="1:6" ht="12">
      <c r="A124" s="12"/>
      <c r="B124" s="12"/>
      <c r="C124" s="12"/>
      <c r="D124" s="14"/>
      <c r="E124" s="15"/>
      <c r="F124" s="16"/>
    </row>
    <row r="126" ht="12">
      <c r="F126" s="17"/>
    </row>
  </sheetData>
  <sheetProtection/>
  <mergeCells count="2">
    <mergeCell ref="A1:H1"/>
    <mergeCell ref="A2:H2"/>
  </mergeCells>
  <printOptions/>
  <pageMargins left="0.7874015748031497" right="0.1968503937007874" top="0.7874015748031497" bottom="0.7874015748031497" header="0.1968503937007874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zoomScaleSheetLayoutView="100" workbookViewId="0" topLeftCell="A118">
      <selection activeCell="F9" sqref="F9"/>
    </sheetView>
  </sheetViews>
  <sheetFormatPr defaultColWidth="9.140625" defaultRowHeight="12"/>
  <cols>
    <col min="1" max="1" width="33.8515625" style="12" customWidth="1"/>
    <col min="2" max="2" width="5.8515625" style="12" customWidth="1"/>
    <col min="3" max="3" width="5.28125" style="12" customWidth="1"/>
    <col min="4" max="4" width="5.57421875" style="12" customWidth="1"/>
    <col min="5" max="5" width="11.8515625" style="20" customWidth="1"/>
    <col min="6" max="6" width="5.57421875" style="12" customWidth="1"/>
    <col min="7" max="7" width="11.57421875" style="12" customWidth="1"/>
    <col min="8" max="8" width="11.8515625" style="12" customWidth="1"/>
    <col min="9" max="9" width="9.8515625" style="12" customWidth="1"/>
    <col min="10" max="16384" width="9.140625" style="12" customWidth="1"/>
  </cols>
  <sheetData>
    <row r="1" spans="1:9" ht="33" customHeight="1">
      <c r="A1" s="148" t="s">
        <v>324</v>
      </c>
      <c r="B1" s="148"/>
      <c r="C1" s="148"/>
      <c r="D1" s="148"/>
      <c r="E1" s="148"/>
      <c r="F1" s="148"/>
      <c r="G1" s="148"/>
      <c r="H1" s="148"/>
      <c r="I1" s="148"/>
    </row>
    <row r="2" ht="15.75" customHeight="1"/>
    <row r="3" spans="1:9" ht="15">
      <c r="A3" s="80"/>
      <c r="B3" s="80"/>
      <c r="C3" s="80"/>
      <c r="D3" s="80"/>
      <c r="E3" s="81"/>
      <c r="F3" s="80"/>
      <c r="G3" s="82" t="s">
        <v>203</v>
      </c>
      <c r="H3" s="80"/>
      <c r="I3" s="80"/>
    </row>
    <row r="4" spans="1:9" ht="47.25" customHeight="1">
      <c r="A4" s="85" t="s">
        <v>116</v>
      </c>
      <c r="B4" s="85" t="s">
        <v>119</v>
      </c>
      <c r="C4" s="86" t="s">
        <v>0</v>
      </c>
      <c r="D4" s="87" t="s">
        <v>1</v>
      </c>
      <c r="E4" s="87" t="s">
        <v>2</v>
      </c>
      <c r="F4" s="87" t="s">
        <v>3</v>
      </c>
      <c r="G4" s="64" t="s">
        <v>320</v>
      </c>
      <c r="H4" s="64" t="s">
        <v>321</v>
      </c>
      <c r="I4" s="64" t="s">
        <v>322</v>
      </c>
    </row>
    <row r="5" spans="1:9" ht="31.5">
      <c r="A5" s="90" t="s">
        <v>123</v>
      </c>
      <c r="B5" s="95" t="s">
        <v>120</v>
      </c>
      <c r="C5" s="83"/>
      <c r="D5" s="84"/>
      <c r="E5" s="84"/>
      <c r="F5" s="84"/>
      <c r="G5" s="99">
        <f>G6+G29+G34+G45+G57+G80+G85+G102+G108</f>
        <v>189167.4</v>
      </c>
      <c r="H5" s="99">
        <f>H6+H29+H34+H45+H57+H80+H85+H102+H108</f>
        <v>49402.35</v>
      </c>
      <c r="I5" s="100">
        <f>H5/G5</f>
        <v>0.26115678494286015</v>
      </c>
    </row>
    <row r="6" spans="1:9" ht="31.5">
      <c r="A6" s="89" t="s">
        <v>29</v>
      </c>
      <c r="B6" s="92" t="s">
        <v>120</v>
      </c>
      <c r="C6" s="92" t="s">
        <v>56</v>
      </c>
      <c r="D6" s="92" t="s">
        <v>58</v>
      </c>
      <c r="E6" s="92"/>
      <c r="F6" s="92"/>
      <c r="G6" s="101">
        <f>G7+G11+G19+G23+G26+G97</f>
        <v>27857.8</v>
      </c>
      <c r="H6" s="101">
        <f>H7+H11+H19+H23+H26+H97</f>
        <v>4573.18</v>
      </c>
      <c r="I6" s="100">
        <f>H6/G6</f>
        <v>0.16416156336824878</v>
      </c>
    </row>
    <row r="7" spans="1:9" s="22" customFormat="1" ht="63">
      <c r="A7" s="89" t="s">
        <v>60</v>
      </c>
      <c r="B7" s="92" t="s">
        <v>120</v>
      </c>
      <c r="C7" s="92" t="s">
        <v>56</v>
      </c>
      <c r="D7" s="92" t="s">
        <v>57</v>
      </c>
      <c r="E7" s="92"/>
      <c r="F7" s="92"/>
      <c r="G7" s="102">
        <f aca="true" t="shared" si="0" ref="G7:H9">G8</f>
        <v>1363.1</v>
      </c>
      <c r="H7" s="102">
        <f t="shared" si="0"/>
        <v>309.3</v>
      </c>
      <c r="I7" s="100">
        <f aca="true" t="shared" si="1" ref="I7:I69">H7/G7</f>
        <v>0.22690925097204903</v>
      </c>
    </row>
    <row r="8" spans="1:9" ht="45">
      <c r="A8" s="88" t="s">
        <v>8</v>
      </c>
      <c r="B8" s="93" t="s">
        <v>120</v>
      </c>
      <c r="C8" s="93" t="s">
        <v>56</v>
      </c>
      <c r="D8" s="93" t="s">
        <v>57</v>
      </c>
      <c r="E8" s="93" t="s">
        <v>110</v>
      </c>
      <c r="F8" s="93"/>
      <c r="G8" s="103">
        <f t="shared" si="0"/>
        <v>1363.1</v>
      </c>
      <c r="H8" s="103">
        <f t="shared" si="0"/>
        <v>309.3</v>
      </c>
      <c r="I8" s="104">
        <f t="shared" si="1"/>
        <v>0.22690925097204903</v>
      </c>
    </row>
    <row r="9" spans="1:9" ht="30">
      <c r="A9" s="88" t="s">
        <v>4</v>
      </c>
      <c r="B9" s="93" t="s">
        <v>120</v>
      </c>
      <c r="C9" s="93" t="s">
        <v>56</v>
      </c>
      <c r="D9" s="93" t="s">
        <v>57</v>
      </c>
      <c r="E9" s="93" t="s">
        <v>111</v>
      </c>
      <c r="F9" s="93"/>
      <c r="G9" s="103">
        <f t="shared" si="0"/>
        <v>1363.1</v>
      </c>
      <c r="H9" s="103">
        <f t="shared" si="0"/>
        <v>309.3</v>
      </c>
      <c r="I9" s="104">
        <f t="shared" si="1"/>
        <v>0.22690925097204903</v>
      </c>
    </row>
    <row r="10" spans="1:9" ht="30">
      <c r="A10" s="88" t="s">
        <v>61</v>
      </c>
      <c r="B10" s="93" t="s">
        <v>120</v>
      </c>
      <c r="C10" s="93" t="s">
        <v>56</v>
      </c>
      <c r="D10" s="93" t="s">
        <v>57</v>
      </c>
      <c r="E10" s="93" t="s">
        <v>111</v>
      </c>
      <c r="F10" s="93" t="s">
        <v>59</v>
      </c>
      <c r="G10" s="103">
        <v>1363.1</v>
      </c>
      <c r="H10" s="103">
        <v>309.3</v>
      </c>
      <c r="I10" s="104">
        <f t="shared" si="1"/>
        <v>0.22690925097204903</v>
      </c>
    </row>
    <row r="11" spans="1:9" s="22" customFormat="1" ht="31.5">
      <c r="A11" s="89" t="s">
        <v>67</v>
      </c>
      <c r="B11" s="92" t="s">
        <v>120</v>
      </c>
      <c r="C11" s="92" t="s">
        <v>56</v>
      </c>
      <c r="D11" s="92" t="s">
        <v>77</v>
      </c>
      <c r="E11" s="92"/>
      <c r="F11" s="92"/>
      <c r="G11" s="102">
        <f>G12</f>
        <v>23718</v>
      </c>
      <c r="H11" s="102">
        <f>H12</f>
        <v>4103.68</v>
      </c>
      <c r="I11" s="100">
        <f t="shared" si="1"/>
        <v>0.17301964752508645</v>
      </c>
    </row>
    <row r="12" spans="1:9" ht="45">
      <c r="A12" s="88" t="s">
        <v>8</v>
      </c>
      <c r="B12" s="93" t="s">
        <v>120</v>
      </c>
      <c r="C12" s="93" t="s">
        <v>56</v>
      </c>
      <c r="D12" s="93" t="s">
        <v>77</v>
      </c>
      <c r="E12" s="93" t="s">
        <v>110</v>
      </c>
      <c r="F12" s="93"/>
      <c r="G12" s="103">
        <f>G13</f>
        <v>23718</v>
      </c>
      <c r="H12" s="103">
        <f>H13</f>
        <v>4103.68</v>
      </c>
      <c r="I12" s="104">
        <f t="shared" si="1"/>
        <v>0.17301964752508645</v>
      </c>
    </row>
    <row r="13" spans="1:9" ht="15">
      <c r="A13" s="88" t="s">
        <v>5</v>
      </c>
      <c r="B13" s="93" t="s">
        <v>120</v>
      </c>
      <c r="C13" s="93" t="s">
        <v>56</v>
      </c>
      <c r="D13" s="93" t="s">
        <v>77</v>
      </c>
      <c r="E13" s="93" t="s">
        <v>112</v>
      </c>
      <c r="F13" s="93"/>
      <c r="G13" s="103">
        <f>G14+G15+G16+G17+G18</f>
        <v>23718</v>
      </c>
      <c r="H13" s="103">
        <f>H14+H15+H16+H17+H18</f>
        <v>4103.68</v>
      </c>
      <c r="I13" s="104">
        <f t="shared" si="1"/>
        <v>0.17301964752508645</v>
      </c>
    </row>
    <row r="14" spans="1:9" ht="30">
      <c r="A14" s="88" t="s">
        <v>61</v>
      </c>
      <c r="B14" s="93" t="s">
        <v>120</v>
      </c>
      <c r="C14" s="93" t="s">
        <v>56</v>
      </c>
      <c r="D14" s="93" t="s">
        <v>77</v>
      </c>
      <c r="E14" s="93" t="s">
        <v>112</v>
      </c>
      <c r="F14" s="94" t="s">
        <v>59</v>
      </c>
      <c r="G14" s="103">
        <v>17614</v>
      </c>
      <c r="H14" s="103">
        <v>3151.34</v>
      </c>
      <c r="I14" s="104">
        <f t="shared" si="1"/>
        <v>0.17891109344839334</v>
      </c>
    </row>
    <row r="15" spans="1:9" ht="45">
      <c r="A15" s="88" t="s">
        <v>63</v>
      </c>
      <c r="B15" s="93" t="s">
        <v>120</v>
      </c>
      <c r="C15" s="93" t="s">
        <v>56</v>
      </c>
      <c r="D15" s="93" t="s">
        <v>77</v>
      </c>
      <c r="E15" s="93" t="s">
        <v>112</v>
      </c>
      <c r="F15" s="94" t="s">
        <v>65</v>
      </c>
      <c r="G15" s="71">
        <v>1584</v>
      </c>
      <c r="H15" s="71">
        <v>382.3</v>
      </c>
      <c r="I15" s="104">
        <f t="shared" si="1"/>
        <v>0.24135101010101012</v>
      </c>
    </row>
    <row r="16" spans="1:9" ht="45">
      <c r="A16" s="88" t="s">
        <v>191</v>
      </c>
      <c r="B16" s="93" t="s">
        <v>120</v>
      </c>
      <c r="C16" s="93" t="s">
        <v>56</v>
      </c>
      <c r="D16" s="93" t="s">
        <v>77</v>
      </c>
      <c r="E16" s="93" t="s">
        <v>112</v>
      </c>
      <c r="F16" s="94" t="s">
        <v>66</v>
      </c>
      <c r="G16" s="71">
        <f>3495+700+200</f>
        <v>4395</v>
      </c>
      <c r="H16" s="71">
        <v>515.34</v>
      </c>
      <c r="I16" s="104">
        <f t="shared" si="1"/>
        <v>0.11725597269624574</v>
      </c>
    </row>
    <row r="17" spans="1:9" ht="45">
      <c r="A17" s="88" t="s">
        <v>71</v>
      </c>
      <c r="B17" s="93" t="s">
        <v>120</v>
      </c>
      <c r="C17" s="93" t="s">
        <v>56</v>
      </c>
      <c r="D17" s="93" t="s">
        <v>77</v>
      </c>
      <c r="E17" s="93" t="s">
        <v>112</v>
      </c>
      <c r="F17" s="94" t="s">
        <v>73</v>
      </c>
      <c r="G17" s="103">
        <v>100</v>
      </c>
      <c r="H17" s="103">
        <v>38.5</v>
      </c>
      <c r="I17" s="104">
        <f t="shared" si="1"/>
        <v>0.385</v>
      </c>
    </row>
    <row r="18" spans="1:9" ht="30">
      <c r="A18" s="88" t="s">
        <v>107</v>
      </c>
      <c r="B18" s="93" t="s">
        <v>120</v>
      </c>
      <c r="C18" s="93" t="s">
        <v>56</v>
      </c>
      <c r="D18" s="93" t="s">
        <v>77</v>
      </c>
      <c r="E18" s="93" t="s">
        <v>112</v>
      </c>
      <c r="F18" s="94" t="s">
        <v>72</v>
      </c>
      <c r="G18" s="103">
        <v>25</v>
      </c>
      <c r="H18" s="103">
        <v>16.2</v>
      </c>
      <c r="I18" s="104">
        <f t="shared" si="1"/>
        <v>0.648</v>
      </c>
    </row>
    <row r="19" spans="1:9" ht="31.5">
      <c r="A19" s="89" t="s">
        <v>117</v>
      </c>
      <c r="B19" s="92" t="s">
        <v>120</v>
      </c>
      <c r="C19" s="92" t="s">
        <v>56</v>
      </c>
      <c r="D19" s="92" t="s">
        <v>90</v>
      </c>
      <c r="E19" s="92"/>
      <c r="F19" s="92"/>
      <c r="G19" s="102">
        <f aca="true" t="shared" si="2" ref="G19:H21">G20</f>
        <v>547.2</v>
      </c>
      <c r="H19" s="102">
        <f t="shared" si="2"/>
        <v>0</v>
      </c>
      <c r="I19" s="100">
        <f t="shared" si="1"/>
        <v>0</v>
      </c>
    </row>
    <row r="20" spans="1:9" ht="30">
      <c r="A20" s="88" t="s">
        <v>118</v>
      </c>
      <c r="B20" s="93" t="s">
        <v>120</v>
      </c>
      <c r="C20" s="93" t="s">
        <v>56</v>
      </c>
      <c r="D20" s="93" t="s">
        <v>90</v>
      </c>
      <c r="E20" s="93" t="s">
        <v>171</v>
      </c>
      <c r="F20" s="94"/>
      <c r="G20" s="103">
        <f t="shared" si="2"/>
        <v>547.2</v>
      </c>
      <c r="H20" s="103">
        <f t="shared" si="2"/>
        <v>0</v>
      </c>
      <c r="I20" s="104">
        <f t="shared" si="1"/>
        <v>0</v>
      </c>
    </row>
    <row r="21" spans="1:9" ht="30">
      <c r="A21" s="69" t="s">
        <v>168</v>
      </c>
      <c r="B21" s="93" t="s">
        <v>120</v>
      </c>
      <c r="C21" s="93" t="s">
        <v>56</v>
      </c>
      <c r="D21" s="93" t="s">
        <v>90</v>
      </c>
      <c r="E21" s="93" t="s">
        <v>172</v>
      </c>
      <c r="F21" s="94"/>
      <c r="G21" s="103">
        <f t="shared" si="2"/>
        <v>547.2</v>
      </c>
      <c r="H21" s="103">
        <f t="shared" si="2"/>
        <v>0</v>
      </c>
      <c r="I21" s="104">
        <f t="shared" si="1"/>
        <v>0</v>
      </c>
    </row>
    <row r="22" spans="1:9" ht="45">
      <c r="A22" s="88" t="s">
        <v>64</v>
      </c>
      <c r="B22" s="93" t="s">
        <v>120</v>
      </c>
      <c r="C22" s="93" t="s">
        <v>56</v>
      </c>
      <c r="D22" s="93" t="s">
        <v>90</v>
      </c>
      <c r="E22" s="93" t="s">
        <v>172</v>
      </c>
      <c r="F22" s="94" t="s">
        <v>66</v>
      </c>
      <c r="G22" s="103">
        <v>547.2</v>
      </c>
      <c r="H22" s="103">
        <v>0</v>
      </c>
      <c r="I22" s="104">
        <f t="shared" si="1"/>
        <v>0</v>
      </c>
    </row>
    <row r="23" spans="1:9" s="22" customFormat="1" ht="15.75">
      <c r="A23" s="89" t="s">
        <v>6</v>
      </c>
      <c r="B23" s="92" t="s">
        <v>120</v>
      </c>
      <c r="C23" s="92" t="s">
        <v>56</v>
      </c>
      <c r="D23" s="92" t="s">
        <v>78</v>
      </c>
      <c r="E23" s="92"/>
      <c r="F23" s="92"/>
      <c r="G23" s="102">
        <f>G24</f>
        <v>1000</v>
      </c>
      <c r="H23" s="102">
        <f>H24</f>
        <v>0</v>
      </c>
      <c r="I23" s="100">
        <f t="shared" si="1"/>
        <v>0</v>
      </c>
    </row>
    <row r="24" spans="1:9" ht="15">
      <c r="A24" s="88" t="s">
        <v>6</v>
      </c>
      <c r="B24" s="93" t="s">
        <v>120</v>
      </c>
      <c r="C24" s="93" t="s">
        <v>56</v>
      </c>
      <c r="D24" s="93" t="s">
        <v>78</v>
      </c>
      <c r="E24" s="93" t="s">
        <v>80</v>
      </c>
      <c r="F24" s="93"/>
      <c r="G24" s="103">
        <f>G25</f>
        <v>1000</v>
      </c>
      <c r="H24" s="103">
        <f>H25</f>
        <v>0</v>
      </c>
      <c r="I24" s="104">
        <f t="shared" si="1"/>
        <v>0</v>
      </c>
    </row>
    <row r="25" spans="1:9" ht="15">
      <c r="A25" s="88" t="s">
        <v>68</v>
      </c>
      <c r="B25" s="93" t="s">
        <v>120</v>
      </c>
      <c r="C25" s="93" t="s">
        <v>56</v>
      </c>
      <c r="D25" s="93" t="s">
        <v>78</v>
      </c>
      <c r="E25" s="93" t="s">
        <v>80</v>
      </c>
      <c r="F25" s="93" t="s">
        <v>81</v>
      </c>
      <c r="G25" s="103">
        <v>1000</v>
      </c>
      <c r="H25" s="103">
        <v>0</v>
      </c>
      <c r="I25" s="104">
        <f t="shared" si="1"/>
        <v>0</v>
      </c>
    </row>
    <row r="26" spans="1:9" s="22" customFormat="1" ht="47.25">
      <c r="A26" s="89" t="s">
        <v>30</v>
      </c>
      <c r="B26" s="92" t="s">
        <v>120</v>
      </c>
      <c r="C26" s="92" t="s">
        <v>56</v>
      </c>
      <c r="D26" s="92" t="s">
        <v>70</v>
      </c>
      <c r="E26" s="92"/>
      <c r="F26" s="92"/>
      <c r="G26" s="102">
        <f>G27</f>
        <v>500</v>
      </c>
      <c r="H26" s="102">
        <f>H27</f>
        <v>35.8</v>
      </c>
      <c r="I26" s="100">
        <f t="shared" si="1"/>
        <v>0.0716</v>
      </c>
    </row>
    <row r="27" spans="1:9" ht="60">
      <c r="A27" s="88" t="s">
        <v>7</v>
      </c>
      <c r="B27" s="93" t="s">
        <v>120</v>
      </c>
      <c r="C27" s="93" t="s">
        <v>56</v>
      </c>
      <c r="D27" s="93" t="s">
        <v>70</v>
      </c>
      <c r="E27" s="93" t="s">
        <v>113</v>
      </c>
      <c r="F27" s="93"/>
      <c r="G27" s="103">
        <f>G28</f>
        <v>500</v>
      </c>
      <c r="H27" s="103">
        <f>H28</f>
        <v>35.8</v>
      </c>
      <c r="I27" s="104">
        <f t="shared" si="1"/>
        <v>0.0716</v>
      </c>
    </row>
    <row r="28" spans="1:9" ht="45">
      <c r="A28" s="88" t="s">
        <v>191</v>
      </c>
      <c r="B28" s="93" t="s">
        <v>120</v>
      </c>
      <c r="C28" s="93" t="s">
        <v>56</v>
      </c>
      <c r="D28" s="93" t="s">
        <v>70</v>
      </c>
      <c r="E28" s="93" t="s">
        <v>82</v>
      </c>
      <c r="F28" s="93" t="s">
        <v>66</v>
      </c>
      <c r="G28" s="103">
        <v>500</v>
      </c>
      <c r="H28" s="103">
        <v>35.8</v>
      </c>
      <c r="I28" s="104">
        <f t="shared" si="1"/>
        <v>0.0716</v>
      </c>
    </row>
    <row r="29" spans="1:9" s="23" customFormat="1" ht="15.75">
      <c r="A29" s="89" t="s">
        <v>31</v>
      </c>
      <c r="B29" s="92" t="s">
        <v>120</v>
      </c>
      <c r="C29" s="92" t="s">
        <v>57</v>
      </c>
      <c r="D29" s="92" t="s">
        <v>58</v>
      </c>
      <c r="E29" s="92"/>
      <c r="F29" s="92"/>
      <c r="G29" s="102">
        <f aca="true" t="shared" si="3" ref="G29:H32">G30</f>
        <v>996</v>
      </c>
      <c r="H29" s="102">
        <f t="shared" si="3"/>
        <v>0</v>
      </c>
      <c r="I29" s="100">
        <f t="shared" si="1"/>
        <v>0</v>
      </c>
    </row>
    <row r="30" spans="1:9" s="23" customFormat="1" ht="31.5">
      <c r="A30" s="89" t="s">
        <v>32</v>
      </c>
      <c r="B30" s="92" t="s">
        <v>120</v>
      </c>
      <c r="C30" s="92" t="s">
        <v>57</v>
      </c>
      <c r="D30" s="92" t="s">
        <v>76</v>
      </c>
      <c r="E30" s="92"/>
      <c r="F30" s="92"/>
      <c r="G30" s="102">
        <f t="shared" si="3"/>
        <v>996</v>
      </c>
      <c r="H30" s="102">
        <f t="shared" si="3"/>
        <v>0</v>
      </c>
      <c r="I30" s="100">
        <f t="shared" si="1"/>
        <v>0</v>
      </c>
    </row>
    <row r="31" spans="1:9" ht="45">
      <c r="A31" s="88" t="s">
        <v>8</v>
      </c>
      <c r="B31" s="93" t="s">
        <v>120</v>
      </c>
      <c r="C31" s="93" t="s">
        <v>57</v>
      </c>
      <c r="D31" s="93" t="s">
        <v>76</v>
      </c>
      <c r="E31" s="93" t="s">
        <v>273</v>
      </c>
      <c r="F31" s="93"/>
      <c r="G31" s="103">
        <f t="shared" si="3"/>
        <v>996</v>
      </c>
      <c r="H31" s="103">
        <f t="shared" si="3"/>
        <v>0</v>
      </c>
      <c r="I31" s="104">
        <f t="shared" si="1"/>
        <v>0</v>
      </c>
    </row>
    <row r="32" spans="1:9" ht="60">
      <c r="A32" s="88" t="s">
        <v>9</v>
      </c>
      <c r="B32" s="93" t="s">
        <v>120</v>
      </c>
      <c r="C32" s="93" t="s">
        <v>57</v>
      </c>
      <c r="D32" s="93" t="s">
        <v>76</v>
      </c>
      <c r="E32" s="93" t="s">
        <v>272</v>
      </c>
      <c r="F32" s="93"/>
      <c r="G32" s="103">
        <f t="shared" si="3"/>
        <v>996</v>
      </c>
      <c r="H32" s="103">
        <f t="shared" si="3"/>
        <v>0</v>
      </c>
      <c r="I32" s="104">
        <f t="shared" si="1"/>
        <v>0</v>
      </c>
    </row>
    <row r="33" spans="1:9" ht="45">
      <c r="A33" s="88" t="s">
        <v>109</v>
      </c>
      <c r="B33" s="93" t="s">
        <v>120</v>
      </c>
      <c r="C33" s="93" t="s">
        <v>57</v>
      </c>
      <c r="D33" s="93" t="s">
        <v>76</v>
      </c>
      <c r="E33" s="93" t="s">
        <v>271</v>
      </c>
      <c r="F33" s="93" t="s">
        <v>75</v>
      </c>
      <c r="G33" s="103">
        <f>1066-70</f>
        <v>996</v>
      </c>
      <c r="H33" s="103">
        <v>0</v>
      </c>
      <c r="I33" s="104">
        <f t="shared" si="1"/>
        <v>0</v>
      </c>
    </row>
    <row r="34" spans="1:9" s="23" customFormat="1" ht="63">
      <c r="A34" s="89" t="s">
        <v>33</v>
      </c>
      <c r="B34" s="92" t="s">
        <v>120</v>
      </c>
      <c r="C34" s="92" t="s">
        <v>76</v>
      </c>
      <c r="D34" s="92" t="s">
        <v>58</v>
      </c>
      <c r="E34" s="92"/>
      <c r="F34" s="92"/>
      <c r="G34" s="102">
        <f>G35+G42</f>
        <v>916.9</v>
      </c>
      <c r="H34" s="102">
        <f>H35+H42</f>
        <v>314.4</v>
      </c>
      <c r="I34" s="100">
        <f t="shared" si="1"/>
        <v>0.3428945359363071</v>
      </c>
    </row>
    <row r="35" spans="1:9" s="22" customFormat="1" ht="94.5">
      <c r="A35" s="89" t="s">
        <v>34</v>
      </c>
      <c r="B35" s="92" t="s">
        <v>120</v>
      </c>
      <c r="C35" s="92" t="s">
        <v>76</v>
      </c>
      <c r="D35" s="92" t="s">
        <v>79</v>
      </c>
      <c r="E35" s="92"/>
      <c r="F35" s="92"/>
      <c r="G35" s="102">
        <f>G36+G39</f>
        <v>236.6</v>
      </c>
      <c r="H35" s="102">
        <f>H36+H39</f>
        <v>0</v>
      </c>
      <c r="I35" s="100">
        <f t="shared" si="1"/>
        <v>0</v>
      </c>
    </row>
    <row r="36" spans="1:9" ht="77.25" customHeight="1">
      <c r="A36" s="88" t="s">
        <v>87</v>
      </c>
      <c r="B36" s="93" t="s">
        <v>120</v>
      </c>
      <c r="C36" s="93" t="s">
        <v>76</v>
      </c>
      <c r="D36" s="93" t="s">
        <v>79</v>
      </c>
      <c r="E36" s="93" t="s">
        <v>83</v>
      </c>
      <c r="F36" s="93"/>
      <c r="G36" s="103">
        <f>G37</f>
        <v>133.1</v>
      </c>
      <c r="H36" s="103">
        <f>H37</f>
        <v>0</v>
      </c>
      <c r="I36" s="104">
        <f t="shared" si="1"/>
        <v>0</v>
      </c>
    </row>
    <row r="37" spans="1:9" ht="92.25" customHeight="1">
      <c r="A37" s="88" t="s">
        <v>10</v>
      </c>
      <c r="B37" s="93" t="s">
        <v>120</v>
      </c>
      <c r="C37" s="93" t="s">
        <v>76</v>
      </c>
      <c r="D37" s="93" t="s">
        <v>79</v>
      </c>
      <c r="E37" s="93" t="s">
        <v>84</v>
      </c>
      <c r="F37" s="93"/>
      <c r="G37" s="103">
        <f>G38</f>
        <v>133.1</v>
      </c>
      <c r="H37" s="103">
        <f>H38</f>
        <v>0</v>
      </c>
      <c r="I37" s="104">
        <f t="shared" si="1"/>
        <v>0</v>
      </c>
    </row>
    <row r="38" spans="1:9" ht="45">
      <c r="A38" s="88" t="s">
        <v>191</v>
      </c>
      <c r="B38" s="93" t="s">
        <v>120</v>
      </c>
      <c r="C38" s="93" t="s">
        <v>76</v>
      </c>
      <c r="D38" s="93" t="s">
        <v>79</v>
      </c>
      <c r="E38" s="93" t="s">
        <v>84</v>
      </c>
      <c r="F38" s="93" t="s">
        <v>66</v>
      </c>
      <c r="G38" s="103">
        <v>133.1</v>
      </c>
      <c r="H38" s="103">
        <v>0</v>
      </c>
      <c r="I38" s="104">
        <f t="shared" si="1"/>
        <v>0</v>
      </c>
    </row>
    <row r="39" spans="1:9" s="22" customFormat="1" ht="31.5">
      <c r="A39" s="89" t="s">
        <v>11</v>
      </c>
      <c r="B39" s="92" t="s">
        <v>120</v>
      </c>
      <c r="C39" s="92" t="s">
        <v>76</v>
      </c>
      <c r="D39" s="92" t="s">
        <v>79</v>
      </c>
      <c r="E39" s="92" t="s">
        <v>85</v>
      </c>
      <c r="F39" s="92"/>
      <c r="G39" s="102">
        <f>G40</f>
        <v>103.5</v>
      </c>
      <c r="H39" s="102">
        <f>H40</f>
        <v>0</v>
      </c>
      <c r="I39" s="100">
        <f t="shared" si="1"/>
        <v>0</v>
      </c>
    </row>
    <row r="40" spans="1:9" ht="66" customHeight="1">
      <c r="A40" s="88" t="s">
        <v>35</v>
      </c>
      <c r="B40" s="93" t="s">
        <v>120</v>
      </c>
      <c r="C40" s="93" t="s">
        <v>76</v>
      </c>
      <c r="D40" s="93" t="s">
        <v>79</v>
      </c>
      <c r="E40" s="93" t="s">
        <v>86</v>
      </c>
      <c r="F40" s="93"/>
      <c r="G40" s="103">
        <f>G41</f>
        <v>103.5</v>
      </c>
      <c r="H40" s="103">
        <f>H41</f>
        <v>0</v>
      </c>
      <c r="I40" s="100">
        <f t="shared" si="1"/>
        <v>0</v>
      </c>
    </row>
    <row r="41" spans="1:9" ht="54.75" customHeight="1">
      <c r="A41" s="88" t="s">
        <v>191</v>
      </c>
      <c r="B41" s="93" t="s">
        <v>120</v>
      </c>
      <c r="C41" s="93" t="s">
        <v>76</v>
      </c>
      <c r="D41" s="93" t="s">
        <v>79</v>
      </c>
      <c r="E41" s="93" t="s">
        <v>86</v>
      </c>
      <c r="F41" s="93" t="s">
        <v>66</v>
      </c>
      <c r="G41" s="103">
        <v>103.5</v>
      </c>
      <c r="H41" s="103">
        <v>0</v>
      </c>
      <c r="I41" s="100">
        <f t="shared" si="1"/>
        <v>0</v>
      </c>
    </row>
    <row r="42" spans="1:9" s="22" customFormat="1" ht="81.75" customHeight="1">
      <c r="A42" s="89" t="s">
        <v>36</v>
      </c>
      <c r="B42" s="92" t="s">
        <v>120</v>
      </c>
      <c r="C42" s="92" t="s">
        <v>76</v>
      </c>
      <c r="D42" s="92" t="s">
        <v>88</v>
      </c>
      <c r="E42" s="92"/>
      <c r="F42" s="92"/>
      <c r="G42" s="102">
        <f>G43</f>
        <v>680.3</v>
      </c>
      <c r="H42" s="102">
        <f>H43</f>
        <v>314.4</v>
      </c>
      <c r="I42" s="100">
        <f t="shared" si="1"/>
        <v>0.46214905188887256</v>
      </c>
    </row>
    <row r="43" spans="1:9" ht="81" customHeight="1">
      <c r="A43" s="88" t="s">
        <v>12</v>
      </c>
      <c r="B43" s="93" t="s">
        <v>120</v>
      </c>
      <c r="C43" s="93" t="s">
        <v>76</v>
      </c>
      <c r="D43" s="93" t="s">
        <v>88</v>
      </c>
      <c r="E43" s="93" t="s">
        <v>94</v>
      </c>
      <c r="F43" s="93"/>
      <c r="G43" s="103">
        <f>G44</f>
        <v>680.3</v>
      </c>
      <c r="H43" s="103">
        <f>H44</f>
        <v>314.4</v>
      </c>
      <c r="I43" s="104">
        <f t="shared" si="1"/>
        <v>0.46214905188887256</v>
      </c>
    </row>
    <row r="44" spans="1:9" ht="49.5" customHeight="1">
      <c r="A44" s="88" t="s">
        <v>191</v>
      </c>
      <c r="B44" s="93" t="s">
        <v>120</v>
      </c>
      <c r="C44" s="93" t="s">
        <v>76</v>
      </c>
      <c r="D44" s="93" t="s">
        <v>88</v>
      </c>
      <c r="E44" s="93" t="s">
        <v>108</v>
      </c>
      <c r="F44" s="93" t="s">
        <v>66</v>
      </c>
      <c r="G44" s="103">
        <v>680.3</v>
      </c>
      <c r="H44" s="103">
        <v>314.4</v>
      </c>
      <c r="I44" s="104">
        <f t="shared" si="1"/>
        <v>0.46214905188887256</v>
      </c>
    </row>
    <row r="45" spans="1:9" s="23" customFormat="1" ht="18" customHeight="1">
      <c r="A45" s="89" t="s">
        <v>37</v>
      </c>
      <c r="B45" s="92" t="s">
        <v>120</v>
      </c>
      <c r="C45" s="92" t="s">
        <v>77</v>
      </c>
      <c r="D45" s="92" t="s">
        <v>58</v>
      </c>
      <c r="E45" s="92"/>
      <c r="F45" s="92"/>
      <c r="G45" s="102">
        <f>G46+G52</f>
        <v>20141.2</v>
      </c>
      <c r="H45" s="102">
        <f>H46+H52</f>
        <v>4438.1</v>
      </c>
      <c r="I45" s="100">
        <f t="shared" si="1"/>
        <v>0.2203493337040494</v>
      </c>
    </row>
    <row r="46" spans="1:9" s="22" customFormat="1" ht="35.25" customHeight="1">
      <c r="A46" s="89" t="s">
        <v>274</v>
      </c>
      <c r="B46" s="92" t="s">
        <v>120</v>
      </c>
      <c r="C46" s="92" t="s">
        <v>77</v>
      </c>
      <c r="D46" s="92" t="s">
        <v>79</v>
      </c>
      <c r="E46" s="92"/>
      <c r="F46" s="92"/>
      <c r="G46" s="102">
        <f>G47+G50</f>
        <v>15560</v>
      </c>
      <c r="H46" s="102">
        <f>H47+H50</f>
        <v>2304.7</v>
      </c>
      <c r="I46" s="100">
        <f t="shared" si="1"/>
        <v>0.14811696658097684</v>
      </c>
    </row>
    <row r="47" spans="1:9" ht="36.75" customHeight="1">
      <c r="A47" s="88" t="s">
        <v>38</v>
      </c>
      <c r="B47" s="93" t="s">
        <v>120</v>
      </c>
      <c r="C47" s="93" t="s">
        <v>77</v>
      </c>
      <c r="D47" s="93" t="s">
        <v>79</v>
      </c>
      <c r="E47" s="93" t="s">
        <v>95</v>
      </c>
      <c r="F47" s="93"/>
      <c r="G47" s="103">
        <f>G48</f>
        <v>15560</v>
      </c>
      <c r="H47" s="103">
        <f>H48</f>
        <v>2304.7</v>
      </c>
      <c r="I47" s="104">
        <f t="shared" si="1"/>
        <v>0.14811696658097684</v>
      </c>
    </row>
    <row r="48" spans="1:9" ht="129" customHeight="1">
      <c r="A48" s="88" t="s">
        <v>39</v>
      </c>
      <c r="B48" s="93" t="s">
        <v>120</v>
      </c>
      <c r="C48" s="93" t="s">
        <v>77</v>
      </c>
      <c r="D48" s="93" t="s">
        <v>79</v>
      </c>
      <c r="E48" s="93" t="s">
        <v>95</v>
      </c>
      <c r="F48" s="93"/>
      <c r="G48" s="103">
        <f>G49</f>
        <v>15560</v>
      </c>
      <c r="H48" s="103">
        <f>H49</f>
        <v>2304.7</v>
      </c>
      <c r="I48" s="104">
        <f t="shared" si="1"/>
        <v>0.14811696658097684</v>
      </c>
    </row>
    <row r="49" spans="1:9" ht="48" customHeight="1">
      <c r="A49" s="88" t="s">
        <v>191</v>
      </c>
      <c r="B49" s="93" t="s">
        <v>120</v>
      </c>
      <c r="C49" s="93" t="s">
        <v>77</v>
      </c>
      <c r="D49" s="93" t="s">
        <v>79</v>
      </c>
      <c r="E49" s="93" t="s">
        <v>95</v>
      </c>
      <c r="F49" s="93" t="s">
        <v>66</v>
      </c>
      <c r="G49" s="103">
        <f>14950+610</f>
        <v>15560</v>
      </c>
      <c r="H49" s="103">
        <v>2304.7</v>
      </c>
      <c r="I49" s="104">
        <f t="shared" si="1"/>
        <v>0.14811696658097684</v>
      </c>
    </row>
    <row r="50" spans="1:9" ht="120" hidden="1">
      <c r="A50" s="88" t="s">
        <v>39</v>
      </c>
      <c r="B50" s="93" t="s">
        <v>120</v>
      </c>
      <c r="C50" s="93" t="s">
        <v>77</v>
      </c>
      <c r="D50" s="93" t="s">
        <v>79</v>
      </c>
      <c r="E50" s="70" t="s">
        <v>169</v>
      </c>
      <c r="F50" s="93"/>
      <c r="G50" s="103">
        <f>G51</f>
        <v>0</v>
      </c>
      <c r="H50" s="103">
        <f>H51</f>
        <v>0</v>
      </c>
      <c r="I50" s="104" t="e">
        <f t="shared" si="1"/>
        <v>#DIV/0!</v>
      </c>
    </row>
    <row r="51" spans="1:9" ht="45" hidden="1">
      <c r="A51" s="88" t="s">
        <v>64</v>
      </c>
      <c r="B51" s="93" t="s">
        <v>120</v>
      </c>
      <c r="C51" s="93" t="s">
        <v>77</v>
      </c>
      <c r="D51" s="93" t="s">
        <v>79</v>
      </c>
      <c r="E51" s="70" t="s">
        <v>169</v>
      </c>
      <c r="F51" s="93" t="s">
        <v>66</v>
      </c>
      <c r="G51" s="103">
        <v>0</v>
      </c>
      <c r="H51" s="103">
        <v>0</v>
      </c>
      <c r="I51" s="104" t="e">
        <f t="shared" si="1"/>
        <v>#DIV/0!</v>
      </c>
    </row>
    <row r="52" spans="1:9" ht="33.75" customHeight="1">
      <c r="A52" s="88" t="s">
        <v>13</v>
      </c>
      <c r="B52" s="93" t="s">
        <v>120</v>
      </c>
      <c r="C52" s="93" t="s">
        <v>77</v>
      </c>
      <c r="D52" s="93" t="s">
        <v>93</v>
      </c>
      <c r="E52" s="93"/>
      <c r="F52" s="93"/>
      <c r="G52" s="103">
        <f>G53+G55</f>
        <v>4581.2</v>
      </c>
      <c r="H52" s="103">
        <f>H53+H55</f>
        <v>2133.4</v>
      </c>
      <c r="I52" s="104">
        <f t="shared" si="1"/>
        <v>0.4656858465030997</v>
      </c>
    </row>
    <row r="53" spans="1:9" ht="45" hidden="1">
      <c r="A53" s="88" t="s">
        <v>40</v>
      </c>
      <c r="B53" s="93" t="s">
        <v>120</v>
      </c>
      <c r="C53" s="93" t="s">
        <v>77</v>
      </c>
      <c r="D53" s="93" t="s">
        <v>93</v>
      </c>
      <c r="E53" s="93" t="s">
        <v>96</v>
      </c>
      <c r="F53" s="93"/>
      <c r="G53" s="103">
        <f>G54</f>
        <v>0</v>
      </c>
      <c r="H53" s="103">
        <f>H54</f>
        <v>0</v>
      </c>
      <c r="I53" s="104" t="e">
        <f t="shared" si="1"/>
        <v>#DIV/0!</v>
      </c>
    </row>
    <row r="54" spans="1:9" ht="45" hidden="1">
      <c r="A54" s="88" t="s">
        <v>64</v>
      </c>
      <c r="B54" s="93" t="s">
        <v>120</v>
      </c>
      <c r="C54" s="93" t="s">
        <v>77</v>
      </c>
      <c r="D54" s="93" t="s">
        <v>93</v>
      </c>
      <c r="E54" s="93" t="s">
        <v>96</v>
      </c>
      <c r="F54" s="93" t="s">
        <v>66</v>
      </c>
      <c r="G54" s="103">
        <v>0</v>
      </c>
      <c r="H54" s="103">
        <v>0</v>
      </c>
      <c r="I54" s="104" t="e">
        <f t="shared" si="1"/>
        <v>#DIV/0!</v>
      </c>
    </row>
    <row r="55" spans="1:9" ht="49.5" customHeight="1">
      <c r="A55" s="88" t="s">
        <v>14</v>
      </c>
      <c r="B55" s="93" t="s">
        <v>120</v>
      </c>
      <c r="C55" s="93" t="s">
        <v>77</v>
      </c>
      <c r="D55" s="93" t="s">
        <v>93</v>
      </c>
      <c r="E55" s="93" t="s">
        <v>97</v>
      </c>
      <c r="F55" s="93"/>
      <c r="G55" s="103">
        <f>G56</f>
        <v>4581.2</v>
      </c>
      <c r="H55" s="103">
        <f>H56</f>
        <v>2133.4</v>
      </c>
      <c r="I55" s="104">
        <f t="shared" si="1"/>
        <v>0.4656858465030997</v>
      </c>
    </row>
    <row r="56" spans="1:9" ht="50.25" customHeight="1">
      <c r="A56" s="88" t="s">
        <v>64</v>
      </c>
      <c r="B56" s="93" t="s">
        <v>120</v>
      </c>
      <c r="C56" s="93" t="s">
        <v>77</v>
      </c>
      <c r="D56" s="93" t="s">
        <v>93</v>
      </c>
      <c r="E56" s="93" t="s">
        <v>97</v>
      </c>
      <c r="F56" s="93" t="s">
        <v>66</v>
      </c>
      <c r="G56" s="103">
        <f>3000+1581.2</f>
        <v>4581.2</v>
      </c>
      <c r="H56" s="103">
        <v>2133.4</v>
      </c>
      <c r="I56" s="104">
        <f t="shared" si="1"/>
        <v>0.4656858465030997</v>
      </c>
    </row>
    <row r="57" spans="1:9" s="23" customFormat="1" ht="31.5">
      <c r="A57" s="89" t="s">
        <v>41</v>
      </c>
      <c r="B57" s="92" t="s">
        <v>120</v>
      </c>
      <c r="C57" s="92" t="s">
        <v>89</v>
      </c>
      <c r="D57" s="92" t="s">
        <v>58</v>
      </c>
      <c r="E57" s="92"/>
      <c r="F57" s="92"/>
      <c r="G57" s="102">
        <f>G58+G64+G67</f>
        <v>91991.5</v>
      </c>
      <c r="H57" s="102">
        <f>H58+H64+H67</f>
        <v>30174.67</v>
      </c>
      <c r="I57" s="100">
        <f t="shared" si="1"/>
        <v>0.32801584929042354</v>
      </c>
    </row>
    <row r="58" spans="1:9" s="22" customFormat="1" ht="17.25" customHeight="1">
      <c r="A58" s="89" t="s">
        <v>15</v>
      </c>
      <c r="B58" s="92" t="s">
        <v>120</v>
      </c>
      <c r="C58" s="92" t="s">
        <v>89</v>
      </c>
      <c r="D58" s="92" t="s">
        <v>56</v>
      </c>
      <c r="E58" s="92"/>
      <c r="F58" s="92"/>
      <c r="G58" s="102">
        <f>G59+G60+G61+G62</f>
        <v>28161.899999999998</v>
      </c>
      <c r="H58" s="102">
        <f>H59+H60+H61+H62</f>
        <v>19933.3</v>
      </c>
      <c r="I58" s="100">
        <f t="shared" si="1"/>
        <v>0.7078109076447257</v>
      </c>
    </row>
    <row r="59" spans="1:9" s="22" customFormat="1" ht="135" hidden="1">
      <c r="A59" s="69" t="s">
        <v>193</v>
      </c>
      <c r="B59" s="93" t="s">
        <v>120</v>
      </c>
      <c r="C59" s="93" t="s">
        <v>89</v>
      </c>
      <c r="D59" s="93" t="s">
        <v>56</v>
      </c>
      <c r="E59" s="70" t="s">
        <v>194</v>
      </c>
      <c r="F59" s="93" t="s">
        <v>66</v>
      </c>
      <c r="G59" s="71">
        <v>0</v>
      </c>
      <c r="H59" s="71">
        <v>0</v>
      </c>
      <c r="I59" s="100" t="e">
        <f t="shared" si="1"/>
        <v>#DIV/0!</v>
      </c>
    </row>
    <row r="60" spans="1:9" s="22" customFormat="1" ht="60" hidden="1">
      <c r="A60" s="69" t="s">
        <v>195</v>
      </c>
      <c r="B60" s="93" t="s">
        <v>120</v>
      </c>
      <c r="C60" s="93" t="s">
        <v>89</v>
      </c>
      <c r="D60" s="93" t="s">
        <v>56</v>
      </c>
      <c r="E60" s="70" t="s">
        <v>196</v>
      </c>
      <c r="F60" s="93" t="s">
        <v>66</v>
      </c>
      <c r="G60" s="71">
        <v>0</v>
      </c>
      <c r="H60" s="71">
        <v>0</v>
      </c>
      <c r="I60" s="100" t="e">
        <f t="shared" si="1"/>
        <v>#DIV/0!</v>
      </c>
    </row>
    <row r="61" spans="1:9" s="22" customFormat="1" ht="97.5" customHeight="1">
      <c r="A61" s="69" t="s">
        <v>197</v>
      </c>
      <c r="B61" s="93" t="s">
        <v>120</v>
      </c>
      <c r="C61" s="93" t="s">
        <v>89</v>
      </c>
      <c r="D61" s="93" t="s">
        <v>56</v>
      </c>
      <c r="E61" s="70" t="s">
        <v>196</v>
      </c>
      <c r="F61" s="93" t="s">
        <v>66</v>
      </c>
      <c r="G61" s="71">
        <f>14524.1+5000</f>
        <v>19524.1</v>
      </c>
      <c r="H61" s="71">
        <v>19495.5</v>
      </c>
      <c r="I61" s="104">
        <f t="shared" si="1"/>
        <v>0.9985351437454224</v>
      </c>
    </row>
    <row r="62" spans="1:9" ht="35.25" customHeight="1">
      <c r="A62" s="88" t="s">
        <v>16</v>
      </c>
      <c r="B62" s="93" t="s">
        <v>120</v>
      </c>
      <c r="C62" s="93" t="s">
        <v>89</v>
      </c>
      <c r="D62" s="93" t="s">
        <v>56</v>
      </c>
      <c r="E62" s="93" t="s">
        <v>173</v>
      </c>
      <c r="F62" s="93"/>
      <c r="G62" s="103">
        <f>G63</f>
        <v>8637.8</v>
      </c>
      <c r="H62" s="103">
        <f>H63</f>
        <v>437.8</v>
      </c>
      <c r="I62" s="104">
        <f t="shared" si="1"/>
        <v>0.050684201995878586</v>
      </c>
    </row>
    <row r="63" spans="1:9" ht="48" customHeight="1">
      <c r="A63" s="88" t="s">
        <v>191</v>
      </c>
      <c r="B63" s="93" t="s">
        <v>120</v>
      </c>
      <c r="C63" s="93" t="s">
        <v>89</v>
      </c>
      <c r="D63" s="93" t="s">
        <v>56</v>
      </c>
      <c r="E63" s="93" t="s">
        <v>173</v>
      </c>
      <c r="F63" s="93" t="s">
        <v>66</v>
      </c>
      <c r="G63" s="103">
        <f>2130+2640+4547.8-680</f>
        <v>8637.8</v>
      </c>
      <c r="H63" s="103">
        <v>437.8</v>
      </c>
      <c r="I63" s="104">
        <f t="shared" si="1"/>
        <v>0.050684201995878586</v>
      </c>
    </row>
    <row r="64" spans="1:9" s="23" customFormat="1" ht="15.75">
      <c r="A64" s="89" t="s">
        <v>17</v>
      </c>
      <c r="B64" s="92" t="s">
        <v>120</v>
      </c>
      <c r="C64" s="92" t="s">
        <v>89</v>
      </c>
      <c r="D64" s="92" t="s">
        <v>57</v>
      </c>
      <c r="E64" s="92"/>
      <c r="F64" s="92"/>
      <c r="G64" s="102">
        <f>G65</f>
        <v>17648.5</v>
      </c>
      <c r="H64" s="102">
        <f>H65</f>
        <v>5920.44</v>
      </c>
      <c r="I64" s="100">
        <f t="shared" si="1"/>
        <v>0.33546420375669317</v>
      </c>
    </row>
    <row r="65" spans="1:9" ht="33.75" customHeight="1">
      <c r="A65" s="88" t="s">
        <v>98</v>
      </c>
      <c r="B65" s="93" t="s">
        <v>120</v>
      </c>
      <c r="C65" s="93" t="s">
        <v>89</v>
      </c>
      <c r="D65" s="93" t="s">
        <v>57</v>
      </c>
      <c r="E65" s="93" t="s">
        <v>174</v>
      </c>
      <c r="F65" s="93"/>
      <c r="G65" s="103">
        <f>G66</f>
        <v>17648.5</v>
      </c>
      <c r="H65" s="103">
        <f>H66</f>
        <v>5920.44</v>
      </c>
      <c r="I65" s="104">
        <f t="shared" si="1"/>
        <v>0.33546420375669317</v>
      </c>
    </row>
    <row r="66" spans="1:9" ht="46.5" customHeight="1">
      <c r="A66" s="88" t="s">
        <v>191</v>
      </c>
      <c r="B66" s="93" t="s">
        <v>120</v>
      </c>
      <c r="C66" s="93" t="s">
        <v>89</v>
      </c>
      <c r="D66" s="93" t="s">
        <v>57</v>
      </c>
      <c r="E66" s="93" t="s">
        <v>174</v>
      </c>
      <c r="F66" s="93" t="s">
        <v>66</v>
      </c>
      <c r="G66" s="103">
        <f>7000+1000+6517.6+300.9+2830</f>
        <v>17648.5</v>
      </c>
      <c r="H66" s="103">
        <v>5920.44</v>
      </c>
      <c r="I66" s="104">
        <f t="shared" si="1"/>
        <v>0.33546420375669317</v>
      </c>
    </row>
    <row r="67" spans="1:9" s="23" customFormat="1" ht="15.75">
      <c r="A67" s="89" t="s">
        <v>18</v>
      </c>
      <c r="B67" s="92" t="s">
        <v>120</v>
      </c>
      <c r="C67" s="92" t="s">
        <v>89</v>
      </c>
      <c r="D67" s="92" t="s">
        <v>76</v>
      </c>
      <c r="E67" s="92"/>
      <c r="F67" s="92"/>
      <c r="G67" s="102">
        <f>G68+G72+G74+G76+G78+G70</f>
        <v>46181.1</v>
      </c>
      <c r="H67" s="102">
        <f>H68+H72+H74+H76+H78+H70</f>
        <v>4320.93</v>
      </c>
      <c r="I67" s="100">
        <f t="shared" si="1"/>
        <v>0.09356489992659335</v>
      </c>
    </row>
    <row r="68" spans="1:9" s="24" customFormat="1" ht="16.5" customHeight="1">
      <c r="A68" s="88" t="s">
        <v>42</v>
      </c>
      <c r="B68" s="93" t="s">
        <v>120</v>
      </c>
      <c r="C68" s="93" t="s">
        <v>89</v>
      </c>
      <c r="D68" s="93" t="s">
        <v>76</v>
      </c>
      <c r="E68" s="93" t="s">
        <v>175</v>
      </c>
      <c r="F68" s="93"/>
      <c r="G68" s="103">
        <f>G69</f>
        <v>9850</v>
      </c>
      <c r="H68" s="103">
        <f>H69</f>
        <v>1680.8</v>
      </c>
      <c r="I68" s="104">
        <f t="shared" si="1"/>
        <v>0.17063959390862943</v>
      </c>
    </row>
    <row r="69" spans="1:9" ht="48" customHeight="1">
      <c r="A69" s="88" t="s">
        <v>191</v>
      </c>
      <c r="B69" s="93" t="s">
        <v>120</v>
      </c>
      <c r="C69" s="93" t="s">
        <v>89</v>
      </c>
      <c r="D69" s="93" t="s">
        <v>76</v>
      </c>
      <c r="E69" s="93" t="s">
        <v>175</v>
      </c>
      <c r="F69" s="93" t="s">
        <v>66</v>
      </c>
      <c r="G69" s="103">
        <f>7350+2500</f>
        <v>9850</v>
      </c>
      <c r="H69" s="103">
        <v>1680.8</v>
      </c>
      <c r="I69" s="104">
        <f t="shared" si="1"/>
        <v>0.17063959390862943</v>
      </c>
    </row>
    <row r="70" spans="1:9" ht="75" hidden="1">
      <c r="A70" s="88" t="s">
        <v>43</v>
      </c>
      <c r="B70" s="93" t="s">
        <v>120</v>
      </c>
      <c r="C70" s="93" t="s">
        <v>89</v>
      </c>
      <c r="D70" s="93" t="s">
        <v>76</v>
      </c>
      <c r="E70" s="70" t="s">
        <v>170</v>
      </c>
      <c r="F70" s="93"/>
      <c r="G70" s="103">
        <f>G71</f>
        <v>0</v>
      </c>
      <c r="H70" s="103">
        <f>H71</f>
        <v>0</v>
      </c>
      <c r="I70" s="104" t="e">
        <f aca="true" t="shared" si="4" ref="I70:I122">H70/G70</f>
        <v>#DIV/0!</v>
      </c>
    </row>
    <row r="71" spans="1:9" ht="45" hidden="1">
      <c r="A71" s="88" t="s">
        <v>64</v>
      </c>
      <c r="B71" s="93" t="s">
        <v>120</v>
      </c>
      <c r="C71" s="93" t="s">
        <v>89</v>
      </c>
      <c r="D71" s="93" t="s">
        <v>76</v>
      </c>
      <c r="E71" s="70" t="s">
        <v>170</v>
      </c>
      <c r="F71" s="93" t="s">
        <v>66</v>
      </c>
      <c r="G71" s="103"/>
      <c r="H71" s="103"/>
      <c r="I71" s="104" t="e">
        <f t="shared" si="4"/>
        <v>#DIV/0!</v>
      </c>
    </row>
    <row r="72" spans="1:9" s="24" customFormat="1" ht="81.75" customHeight="1">
      <c r="A72" s="88" t="s">
        <v>43</v>
      </c>
      <c r="B72" s="93" t="s">
        <v>120</v>
      </c>
      <c r="C72" s="93" t="s">
        <v>89</v>
      </c>
      <c r="D72" s="93" t="s">
        <v>76</v>
      </c>
      <c r="E72" s="93" t="s">
        <v>176</v>
      </c>
      <c r="F72" s="93"/>
      <c r="G72" s="103">
        <f>G73</f>
        <v>20081.1</v>
      </c>
      <c r="H72" s="103">
        <f>H73</f>
        <v>2056.63</v>
      </c>
      <c r="I72" s="104">
        <f t="shared" si="4"/>
        <v>0.10241620229967484</v>
      </c>
    </row>
    <row r="73" spans="1:9" ht="48" customHeight="1">
      <c r="A73" s="88" t="s">
        <v>191</v>
      </c>
      <c r="B73" s="93" t="s">
        <v>120</v>
      </c>
      <c r="C73" s="93" t="s">
        <v>89</v>
      </c>
      <c r="D73" s="93" t="s">
        <v>76</v>
      </c>
      <c r="E73" s="93" t="s">
        <v>176</v>
      </c>
      <c r="F73" s="93" t="s">
        <v>66</v>
      </c>
      <c r="G73" s="103">
        <v>20081.1</v>
      </c>
      <c r="H73" s="103">
        <v>2056.63</v>
      </c>
      <c r="I73" s="104">
        <f t="shared" si="4"/>
        <v>0.10241620229967484</v>
      </c>
    </row>
    <row r="74" spans="1:9" s="24" customFormat="1" ht="15">
      <c r="A74" s="88" t="s">
        <v>19</v>
      </c>
      <c r="B74" s="93" t="s">
        <v>120</v>
      </c>
      <c r="C74" s="93" t="s">
        <v>89</v>
      </c>
      <c r="D74" s="93" t="s">
        <v>76</v>
      </c>
      <c r="E74" s="93" t="s">
        <v>177</v>
      </c>
      <c r="F74" s="93"/>
      <c r="G74" s="103">
        <f>G75</f>
        <v>2200</v>
      </c>
      <c r="H74" s="103">
        <f>H75</f>
        <v>59.2</v>
      </c>
      <c r="I74" s="104">
        <f t="shared" si="4"/>
        <v>0.02690909090909091</v>
      </c>
    </row>
    <row r="75" spans="1:9" ht="49.5" customHeight="1">
      <c r="A75" s="88" t="s">
        <v>191</v>
      </c>
      <c r="B75" s="93" t="s">
        <v>120</v>
      </c>
      <c r="C75" s="93" t="s">
        <v>89</v>
      </c>
      <c r="D75" s="93" t="s">
        <v>76</v>
      </c>
      <c r="E75" s="93" t="s">
        <v>177</v>
      </c>
      <c r="F75" s="93" t="s">
        <v>66</v>
      </c>
      <c r="G75" s="103">
        <v>2200</v>
      </c>
      <c r="H75" s="103">
        <v>59.2</v>
      </c>
      <c r="I75" s="104">
        <f t="shared" si="4"/>
        <v>0.02690909090909091</v>
      </c>
    </row>
    <row r="76" spans="1:9" s="24" customFormat="1" ht="33.75" customHeight="1">
      <c r="A76" s="88" t="s">
        <v>20</v>
      </c>
      <c r="B76" s="93" t="s">
        <v>120</v>
      </c>
      <c r="C76" s="93" t="s">
        <v>89</v>
      </c>
      <c r="D76" s="93" t="s">
        <v>76</v>
      </c>
      <c r="E76" s="93" t="s">
        <v>178</v>
      </c>
      <c r="F76" s="93"/>
      <c r="G76" s="103">
        <f>G77</f>
        <v>10000</v>
      </c>
      <c r="H76" s="103">
        <f>H77</f>
        <v>524.3</v>
      </c>
      <c r="I76" s="104">
        <f t="shared" si="4"/>
        <v>0.05243</v>
      </c>
    </row>
    <row r="77" spans="1:9" ht="51.75" customHeight="1">
      <c r="A77" s="88" t="s">
        <v>191</v>
      </c>
      <c r="B77" s="93" t="s">
        <v>120</v>
      </c>
      <c r="C77" s="93" t="s">
        <v>89</v>
      </c>
      <c r="D77" s="93" t="s">
        <v>76</v>
      </c>
      <c r="E77" s="93" t="s">
        <v>178</v>
      </c>
      <c r="F77" s="93" t="s">
        <v>66</v>
      </c>
      <c r="G77" s="103">
        <v>10000</v>
      </c>
      <c r="H77" s="103">
        <v>524.3</v>
      </c>
      <c r="I77" s="104">
        <f t="shared" si="4"/>
        <v>0.05243</v>
      </c>
    </row>
    <row r="78" spans="1:9" s="24" customFormat="1" ht="50.25" customHeight="1">
      <c r="A78" s="88" t="s">
        <v>21</v>
      </c>
      <c r="B78" s="93" t="s">
        <v>120</v>
      </c>
      <c r="C78" s="93" t="s">
        <v>89</v>
      </c>
      <c r="D78" s="93" t="s">
        <v>76</v>
      </c>
      <c r="E78" s="93" t="s">
        <v>179</v>
      </c>
      <c r="F78" s="93"/>
      <c r="G78" s="103">
        <f>G79</f>
        <v>4050</v>
      </c>
      <c r="H78" s="103">
        <f>H79</f>
        <v>0</v>
      </c>
      <c r="I78" s="104">
        <f t="shared" si="4"/>
        <v>0</v>
      </c>
    </row>
    <row r="79" spans="1:9" ht="47.25" customHeight="1">
      <c r="A79" s="88" t="s">
        <v>191</v>
      </c>
      <c r="B79" s="93" t="s">
        <v>120</v>
      </c>
      <c r="C79" s="93" t="s">
        <v>89</v>
      </c>
      <c r="D79" s="93" t="s">
        <v>76</v>
      </c>
      <c r="E79" s="93" t="s">
        <v>179</v>
      </c>
      <c r="F79" s="93" t="s">
        <v>66</v>
      </c>
      <c r="G79" s="103">
        <f>6650+1000+600+800-5000</f>
        <v>4050</v>
      </c>
      <c r="H79" s="103">
        <v>0</v>
      </c>
      <c r="I79" s="104">
        <f t="shared" si="4"/>
        <v>0</v>
      </c>
    </row>
    <row r="80" spans="1:9" s="23" customFormat="1" ht="15.75">
      <c r="A80" s="89" t="s">
        <v>44</v>
      </c>
      <c r="B80" s="92" t="s">
        <v>120</v>
      </c>
      <c r="C80" s="92" t="s">
        <v>90</v>
      </c>
      <c r="D80" s="92" t="s">
        <v>58</v>
      </c>
      <c r="E80" s="92"/>
      <c r="F80" s="92"/>
      <c r="G80" s="102">
        <f aca="true" t="shared" si="5" ref="G80:H83">G81</f>
        <v>1010</v>
      </c>
      <c r="H80" s="102">
        <f t="shared" si="5"/>
        <v>0</v>
      </c>
      <c r="I80" s="100">
        <f t="shared" si="4"/>
        <v>0</v>
      </c>
    </row>
    <row r="81" spans="1:9" s="22" customFormat="1" ht="31.5">
      <c r="A81" s="89" t="s">
        <v>22</v>
      </c>
      <c r="B81" s="92" t="s">
        <v>120</v>
      </c>
      <c r="C81" s="92" t="s">
        <v>90</v>
      </c>
      <c r="D81" s="92" t="s">
        <v>90</v>
      </c>
      <c r="E81" s="92"/>
      <c r="F81" s="92"/>
      <c r="G81" s="102">
        <f t="shared" si="5"/>
        <v>1010</v>
      </c>
      <c r="H81" s="102">
        <f t="shared" si="5"/>
        <v>0</v>
      </c>
      <c r="I81" s="100">
        <f t="shared" si="4"/>
        <v>0</v>
      </c>
    </row>
    <row r="82" spans="1:9" ht="46.5" customHeight="1">
      <c r="A82" s="88" t="s">
        <v>23</v>
      </c>
      <c r="B82" s="93" t="s">
        <v>120</v>
      </c>
      <c r="C82" s="93" t="s">
        <v>90</v>
      </c>
      <c r="D82" s="93" t="s">
        <v>90</v>
      </c>
      <c r="E82" s="93" t="s">
        <v>184</v>
      </c>
      <c r="F82" s="93"/>
      <c r="G82" s="103">
        <f t="shared" si="5"/>
        <v>1010</v>
      </c>
      <c r="H82" s="103">
        <f t="shared" si="5"/>
        <v>0</v>
      </c>
      <c r="I82" s="104">
        <f t="shared" si="4"/>
        <v>0</v>
      </c>
    </row>
    <row r="83" spans="1:9" ht="31.5" customHeight="1">
      <c r="A83" s="88" t="s">
        <v>24</v>
      </c>
      <c r="B83" s="93" t="s">
        <v>120</v>
      </c>
      <c r="C83" s="93" t="s">
        <v>90</v>
      </c>
      <c r="D83" s="93" t="s">
        <v>90</v>
      </c>
      <c r="E83" s="93" t="s">
        <v>184</v>
      </c>
      <c r="F83" s="93"/>
      <c r="G83" s="103">
        <f t="shared" si="5"/>
        <v>1010</v>
      </c>
      <c r="H83" s="103">
        <f t="shared" si="5"/>
        <v>0</v>
      </c>
      <c r="I83" s="104">
        <f t="shared" si="4"/>
        <v>0</v>
      </c>
    </row>
    <row r="84" spans="1:9" ht="45">
      <c r="A84" s="88" t="s">
        <v>191</v>
      </c>
      <c r="B84" s="93" t="s">
        <v>120</v>
      </c>
      <c r="C84" s="93" t="s">
        <v>90</v>
      </c>
      <c r="D84" s="93" t="s">
        <v>90</v>
      </c>
      <c r="E84" s="93" t="s">
        <v>184</v>
      </c>
      <c r="F84" s="93" t="s">
        <v>66</v>
      </c>
      <c r="G84" s="103">
        <v>1010</v>
      </c>
      <c r="H84" s="103">
        <v>0</v>
      </c>
      <c r="I84" s="104">
        <f t="shared" si="4"/>
        <v>0</v>
      </c>
    </row>
    <row r="85" spans="1:9" s="23" customFormat="1" ht="15.75">
      <c r="A85" s="89" t="s">
        <v>45</v>
      </c>
      <c r="B85" s="92" t="s">
        <v>120</v>
      </c>
      <c r="C85" s="92" t="s">
        <v>91</v>
      </c>
      <c r="D85" s="92" t="s">
        <v>58</v>
      </c>
      <c r="E85" s="92"/>
      <c r="F85" s="92"/>
      <c r="G85" s="102">
        <f>G86</f>
        <v>24153.999999999996</v>
      </c>
      <c r="H85" s="102">
        <f>H86</f>
        <v>5843.8</v>
      </c>
      <c r="I85" s="100">
        <f t="shared" si="4"/>
        <v>0.24193922331704898</v>
      </c>
    </row>
    <row r="86" spans="1:9" s="22" customFormat="1" ht="15.75">
      <c r="A86" s="89" t="s">
        <v>25</v>
      </c>
      <c r="B86" s="92" t="s">
        <v>120</v>
      </c>
      <c r="C86" s="92" t="s">
        <v>91</v>
      </c>
      <c r="D86" s="92" t="s">
        <v>56</v>
      </c>
      <c r="E86" s="92"/>
      <c r="F86" s="92"/>
      <c r="G86" s="102">
        <f>G87+G96</f>
        <v>24153.999999999996</v>
      </c>
      <c r="H86" s="102">
        <f>H87+H96</f>
        <v>5843.8</v>
      </c>
      <c r="I86" s="100">
        <f t="shared" si="4"/>
        <v>0.24193922331704898</v>
      </c>
    </row>
    <row r="87" spans="1:9" ht="49.5" customHeight="1">
      <c r="A87" s="88" t="s">
        <v>99</v>
      </c>
      <c r="B87" s="93" t="s">
        <v>120</v>
      </c>
      <c r="C87" s="93" t="s">
        <v>91</v>
      </c>
      <c r="D87" s="93" t="s">
        <v>56</v>
      </c>
      <c r="E87" s="94" t="s">
        <v>100</v>
      </c>
      <c r="F87" s="93"/>
      <c r="G87" s="103">
        <f>G90+G93+G88</f>
        <v>24153.999999999996</v>
      </c>
      <c r="H87" s="103">
        <f>H90+H93+H88</f>
        <v>5843.8</v>
      </c>
      <c r="I87" s="104">
        <f t="shared" si="4"/>
        <v>0.24193922331704898</v>
      </c>
    </row>
    <row r="88" spans="1:9" s="24" customFormat="1" ht="33.75" customHeight="1">
      <c r="A88" s="88" t="s">
        <v>101</v>
      </c>
      <c r="B88" s="93" t="s">
        <v>120</v>
      </c>
      <c r="C88" s="93" t="s">
        <v>91</v>
      </c>
      <c r="D88" s="93" t="s">
        <v>56</v>
      </c>
      <c r="E88" s="94" t="s">
        <v>102</v>
      </c>
      <c r="F88" s="93"/>
      <c r="G88" s="103">
        <f>G89</f>
        <v>778.8</v>
      </c>
      <c r="H88" s="103">
        <f>H89</f>
        <v>0</v>
      </c>
      <c r="I88" s="104">
        <f t="shared" si="4"/>
        <v>0</v>
      </c>
    </row>
    <row r="89" spans="1:9" s="24" customFormat="1" ht="48.75" customHeight="1">
      <c r="A89" s="88" t="s">
        <v>191</v>
      </c>
      <c r="B89" s="93" t="s">
        <v>120</v>
      </c>
      <c r="C89" s="93" t="s">
        <v>91</v>
      </c>
      <c r="D89" s="93" t="s">
        <v>56</v>
      </c>
      <c r="E89" s="94" t="s">
        <v>102</v>
      </c>
      <c r="F89" s="93" t="s">
        <v>66</v>
      </c>
      <c r="G89" s="103">
        <v>778.8</v>
      </c>
      <c r="H89" s="103">
        <v>0</v>
      </c>
      <c r="I89" s="104">
        <f t="shared" si="4"/>
        <v>0</v>
      </c>
    </row>
    <row r="90" spans="1:9" s="24" customFormat="1" ht="48" customHeight="1">
      <c r="A90" s="88" t="s">
        <v>103</v>
      </c>
      <c r="B90" s="93" t="s">
        <v>120</v>
      </c>
      <c r="C90" s="93" t="s">
        <v>91</v>
      </c>
      <c r="D90" s="93" t="s">
        <v>56</v>
      </c>
      <c r="E90" s="93" t="s">
        <v>104</v>
      </c>
      <c r="F90" s="93"/>
      <c r="G90" s="103">
        <f>G91+G92</f>
        <v>20943.1</v>
      </c>
      <c r="H90" s="103">
        <f>H91+H92</f>
        <v>5235.8</v>
      </c>
      <c r="I90" s="104">
        <f t="shared" si="4"/>
        <v>0.2500011937105777</v>
      </c>
    </row>
    <row r="91" spans="1:9" ht="48.75" customHeight="1">
      <c r="A91" s="88" t="s">
        <v>46</v>
      </c>
      <c r="B91" s="93" t="s">
        <v>120</v>
      </c>
      <c r="C91" s="93" t="s">
        <v>91</v>
      </c>
      <c r="D91" s="93" t="s">
        <v>56</v>
      </c>
      <c r="E91" s="93" t="s">
        <v>104</v>
      </c>
      <c r="F91" s="93">
        <v>611</v>
      </c>
      <c r="G91" s="103">
        <v>20943.1</v>
      </c>
      <c r="H91" s="103">
        <v>5235.8</v>
      </c>
      <c r="I91" s="104">
        <f t="shared" si="4"/>
        <v>0.2500011937105777</v>
      </c>
    </row>
    <row r="92" spans="1:9" ht="30" hidden="1">
      <c r="A92" s="88" t="s">
        <v>166</v>
      </c>
      <c r="B92" s="93" t="s">
        <v>120</v>
      </c>
      <c r="C92" s="70" t="s">
        <v>91</v>
      </c>
      <c r="D92" s="70" t="s">
        <v>56</v>
      </c>
      <c r="E92" s="70" t="s">
        <v>104</v>
      </c>
      <c r="F92" s="70" t="s">
        <v>165</v>
      </c>
      <c r="G92" s="71"/>
      <c r="H92" s="71"/>
      <c r="I92" s="104" t="e">
        <f t="shared" si="4"/>
        <v>#DIV/0!</v>
      </c>
    </row>
    <row r="93" spans="1:9" s="24" customFormat="1" ht="15">
      <c r="A93" s="88" t="s">
        <v>26</v>
      </c>
      <c r="B93" s="93" t="s">
        <v>120</v>
      </c>
      <c r="C93" s="93" t="s">
        <v>91</v>
      </c>
      <c r="D93" s="93" t="s">
        <v>56</v>
      </c>
      <c r="E93" s="94" t="s">
        <v>105</v>
      </c>
      <c r="F93" s="94"/>
      <c r="G93" s="103">
        <f>G94+G95</f>
        <v>2432.1</v>
      </c>
      <c r="H93" s="103">
        <f>H94+H95</f>
        <v>608</v>
      </c>
      <c r="I93" s="104">
        <f t="shared" si="4"/>
        <v>0.24998972081740062</v>
      </c>
    </row>
    <row r="94" spans="1:9" ht="46.5" customHeight="1">
      <c r="A94" s="88" t="s">
        <v>46</v>
      </c>
      <c r="B94" s="93" t="s">
        <v>120</v>
      </c>
      <c r="C94" s="93" t="s">
        <v>91</v>
      </c>
      <c r="D94" s="93" t="s">
        <v>56</v>
      </c>
      <c r="E94" s="94" t="s">
        <v>167</v>
      </c>
      <c r="F94" s="93">
        <v>611</v>
      </c>
      <c r="G94" s="103">
        <v>2432.1</v>
      </c>
      <c r="H94" s="103">
        <v>608</v>
      </c>
      <c r="I94" s="104">
        <f t="shared" si="4"/>
        <v>0.24998972081740062</v>
      </c>
    </row>
    <row r="95" spans="1:9" ht="30" hidden="1">
      <c r="A95" s="88" t="s">
        <v>166</v>
      </c>
      <c r="B95" s="93" t="s">
        <v>120</v>
      </c>
      <c r="C95" s="93" t="s">
        <v>91</v>
      </c>
      <c r="D95" s="93" t="s">
        <v>56</v>
      </c>
      <c r="E95" s="94" t="s">
        <v>167</v>
      </c>
      <c r="F95" s="93" t="s">
        <v>165</v>
      </c>
      <c r="G95" s="103"/>
      <c r="H95" s="103"/>
      <c r="I95" s="100" t="e">
        <f t="shared" si="4"/>
        <v>#DIV/0!</v>
      </c>
    </row>
    <row r="96" spans="1:9" ht="30" hidden="1">
      <c r="A96" s="88" t="s">
        <v>166</v>
      </c>
      <c r="B96" s="93" t="s">
        <v>120</v>
      </c>
      <c r="C96" s="93" t="s">
        <v>91</v>
      </c>
      <c r="D96" s="93" t="s">
        <v>56</v>
      </c>
      <c r="E96" s="72" t="s">
        <v>180</v>
      </c>
      <c r="F96" s="93" t="s">
        <v>165</v>
      </c>
      <c r="G96" s="103"/>
      <c r="H96" s="103"/>
      <c r="I96" s="100" t="e">
        <f t="shared" si="4"/>
        <v>#DIV/0!</v>
      </c>
    </row>
    <row r="97" spans="1:9" s="23" customFormat="1" ht="15.75">
      <c r="A97" s="89" t="s">
        <v>47</v>
      </c>
      <c r="B97" s="92" t="s">
        <v>120</v>
      </c>
      <c r="C97" s="92" t="s">
        <v>92</v>
      </c>
      <c r="D97" s="92" t="s">
        <v>58</v>
      </c>
      <c r="E97" s="92"/>
      <c r="F97" s="92"/>
      <c r="G97" s="102">
        <f aca="true" t="shared" si="6" ref="G97:H100">G98</f>
        <v>729.5</v>
      </c>
      <c r="H97" s="102">
        <f t="shared" si="6"/>
        <v>124.4</v>
      </c>
      <c r="I97" s="100">
        <f t="shared" si="4"/>
        <v>0.17052775873886225</v>
      </c>
    </row>
    <row r="98" spans="1:9" s="22" customFormat="1" ht="15.75">
      <c r="A98" s="89" t="s">
        <v>27</v>
      </c>
      <c r="B98" s="92" t="s">
        <v>120</v>
      </c>
      <c r="C98" s="92" t="s">
        <v>92</v>
      </c>
      <c r="D98" s="92" t="s">
        <v>56</v>
      </c>
      <c r="E98" s="92"/>
      <c r="F98" s="92"/>
      <c r="G98" s="102">
        <f t="shared" si="6"/>
        <v>729.5</v>
      </c>
      <c r="H98" s="102">
        <f t="shared" si="6"/>
        <v>124.4</v>
      </c>
      <c r="I98" s="100">
        <f t="shared" si="4"/>
        <v>0.17052775873886225</v>
      </c>
    </row>
    <row r="99" spans="1:9" ht="46.5" customHeight="1">
      <c r="A99" s="88" t="s">
        <v>48</v>
      </c>
      <c r="B99" s="93" t="s">
        <v>120</v>
      </c>
      <c r="C99" s="93" t="s">
        <v>92</v>
      </c>
      <c r="D99" s="93" t="s">
        <v>56</v>
      </c>
      <c r="E99" s="93" t="s">
        <v>185</v>
      </c>
      <c r="F99" s="93"/>
      <c r="G99" s="103">
        <f t="shared" si="6"/>
        <v>729.5</v>
      </c>
      <c r="H99" s="103">
        <f t="shared" si="6"/>
        <v>124.4</v>
      </c>
      <c r="I99" s="104">
        <f t="shared" si="4"/>
        <v>0.17052775873886225</v>
      </c>
    </row>
    <row r="100" spans="1:9" ht="63" customHeight="1">
      <c r="A100" s="88" t="s">
        <v>28</v>
      </c>
      <c r="B100" s="93" t="s">
        <v>120</v>
      </c>
      <c r="C100" s="93" t="s">
        <v>92</v>
      </c>
      <c r="D100" s="93" t="s">
        <v>56</v>
      </c>
      <c r="E100" s="93" t="s">
        <v>186</v>
      </c>
      <c r="F100" s="93"/>
      <c r="G100" s="103">
        <f t="shared" si="6"/>
        <v>729.5</v>
      </c>
      <c r="H100" s="103">
        <f t="shared" si="6"/>
        <v>124.4</v>
      </c>
      <c r="I100" s="104">
        <f t="shared" si="4"/>
        <v>0.17052775873886225</v>
      </c>
    </row>
    <row r="101" spans="1:9" ht="15">
      <c r="A101" s="88" t="s">
        <v>74</v>
      </c>
      <c r="B101" s="93" t="s">
        <v>120</v>
      </c>
      <c r="C101" s="93" t="s">
        <v>92</v>
      </c>
      <c r="D101" s="93" t="s">
        <v>56</v>
      </c>
      <c r="E101" s="93" t="s">
        <v>186</v>
      </c>
      <c r="F101" s="93" t="s">
        <v>114</v>
      </c>
      <c r="G101" s="103">
        <v>729.5</v>
      </c>
      <c r="H101" s="103">
        <v>124.4</v>
      </c>
      <c r="I101" s="104">
        <f t="shared" si="4"/>
        <v>0.17052775873886225</v>
      </c>
    </row>
    <row r="102" spans="1:9" s="23" customFormat="1" ht="31.5">
      <c r="A102" s="89" t="s">
        <v>49</v>
      </c>
      <c r="B102" s="92" t="s">
        <v>120</v>
      </c>
      <c r="C102" s="92" t="s">
        <v>78</v>
      </c>
      <c r="D102" s="92" t="s">
        <v>58</v>
      </c>
      <c r="E102" s="92"/>
      <c r="F102" s="92"/>
      <c r="G102" s="102">
        <f>G103</f>
        <v>21100</v>
      </c>
      <c r="H102" s="102">
        <f>H103</f>
        <v>4000</v>
      </c>
      <c r="I102" s="100">
        <f t="shared" si="4"/>
        <v>0.1895734597156398</v>
      </c>
    </row>
    <row r="103" spans="1:9" s="22" customFormat="1" ht="15.75">
      <c r="A103" s="89" t="s">
        <v>50</v>
      </c>
      <c r="B103" s="92" t="s">
        <v>120</v>
      </c>
      <c r="C103" s="92" t="s">
        <v>78</v>
      </c>
      <c r="D103" s="92" t="s">
        <v>56</v>
      </c>
      <c r="E103" s="92"/>
      <c r="F103" s="92"/>
      <c r="G103" s="102">
        <f>G104+G107</f>
        <v>21100</v>
      </c>
      <c r="H103" s="102">
        <f>H104+H107</f>
        <v>4000</v>
      </c>
      <c r="I103" s="100">
        <f t="shared" si="4"/>
        <v>0.1895734597156398</v>
      </c>
    </row>
    <row r="104" spans="1:9" ht="51" customHeight="1">
      <c r="A104" s="88" t="s">
        <v>51</v>
      </c>
      <c r="B104" s="93" t="s">
        <v>120</v>
      </c>
      <c r="C104" s="93" t="s">
        <v>78</v>
      </c>
      <c r="D104" s="93" t="s">
        <v>56</v>
      </c>
      <c r="E104" s="93" t="s">
        <v>69</v>
      </c>
      <c r="F104" s="93"/>
      <c r="G104" s="103">
        <f>G105+G106</f>
        <v>21100</v>
      </c>
      <c r="H104" s="103">
        <f>H105+H106</f>
        <v>4000</v>
      </c>
      <c r="I104" s="104">
        <f t="shared" si="4"/>
        <v>0.1895734597156398</v>
      </c>
    </row>
    <row r="105" spans="1:9" ht="47.25" customHeight="1">
      <c r="A105" s="88" t="s">
        <v>46</v>
      </c>
      <c r="B105" s="93" t="s">
        <v>120</v>
      </c>
      <c r="C105" s="93" t="s">
        <v>78</v>
      </c>
      <c r="D105" s="93" t="s">
        <v>56</v>
      </c>
      <c r="E105" s="93" t="s">
        <v>69</v>
      </c>
      <c r="F105" s="93" t="s">
        <v>106</v>
      </c>
      <c r="G105" s="103">
        <v>16000</v>
      </c>
      <c r="H105" s="103">
        <v>4000</v>
      </c>
      <c r="I105" s="104">
        <f t="shared" si="4"/>
        <v>0.25</v>
      </c>
    </row>
    <row r="106" spans="1:9" ht="33" customHeight="1">
      <c r="A106" s="88" t="s">
        <v>166</v>
      </c>
      <c r="B106" s="93" t="s">
        <v>120</v>
      </c>
      <c r="C106" s="93" t="s">
        <v>78</v>
      </c>
      <c r="D106" s="93" t="s">
        <v>56</v>
      </c>
      <c r="E106" s="93" t="s">
        <v>69</v>
      </c>
      <c r="F106" s="93" t="s">
        <v>165</v>
      </c>
      <c r="G106" s="103">
        <f>4600+500</f>
        <v>5100</v>
      </c>
      <c r="H106" s="103">
        <v>0</v>
      </c>
      <c r="I106" s="104">
        <f t="shared" si="4"/>
        <v>0</v>
      </c>
    </row>
    <row r="107" spans="1:9" ht="30" hidden="1">
      <c r="A107" s="88" t="s">
        <v>166</v>
      </c>
      <c r="B107" s="93" t="s">
        <v>120</v>
      </c>
      <c r="C107" s="93" t="s">
        <v>78</v>
      </c>
      <c r="D107" s="93" t="s">
        <v>56</v>
      </c>
      <c r="E107" s="72" t="s">
        <v>180</v>
      </c>
      <c r="F107" s="93" t="s">
        <v>165</v>
      </c>
      <c r="G107" s="103"/>
      <c r="H107" s="103"/>
      <c r="I107" s="100" t="e">
        <f t="shared" si="4"/>
        <v>#DIV/0!</v>
      </c>
    </row>
    <row r="108" spans="1:9" s="23" customFormat="1" ht="31.5">
      <c r="A108" s="89" t="s">
        <v>52</v>
      </c>
      <c r="B108" s="92" t="s">
        <v>120</v>
      </c>
      <c r="C108" s="92" t="s">
        <v>93</v>
      </c>
      <c r="D108" s="92" t="s">
        <v>58</v>
      </c>
      <c r="E108" s="92"/>
      <c r="F108" s="92"/>
      <c r="G108" s="102">
        <f aca="true" t="shared" si="7" ref="G108:H110">G109</f>
        <v>1000</v>
      </c>
      <c r="H108" s="102">
        <f t="shared" si="7"/>
        <v>58.2</v>
      </c>
      <c r="I108" s="100">
        <f t="shared" si="4"/>
        <v>0.0582</v>
      </c>
    </row>
    <row r="109" spans="1:9" s="22" customFormat="1" ht="31.5">
      <c r="A109" s="89" t="s">
        <v>53</v>
      </c>
      <c r="B109" s="92" t="s">
        <v>120</v>
      </c>
      <c r="C109" s="92" t="s">
        <v>93</v>
      </c>
      <c r="D109" s="92" t="s">
        <v>57</v>
      </c>
      <c r="E109" s="92"/>
      <c r="F109" s="92"/>
      <c r="G109" s="102">
        <f t="shared" si="7"/>
        <v>1000</v>
      </c>
      <c r="H109" s="102">
        <f t="shared" si="7"/>
        <v>58.2</v>
      </c>
      <c r="I109" s="100">
        <f t="shared" si="4"/>
        <v>0.0582</v>
      </c>
    </row>
    <row r="110" spans="1:9" ht="62.25" customHeight="1">
      <c r="A110" s="88" t="s">
        <v>54</v>
      </c>
      <c r="B110" s="93" t="s">
        <v>120</v>
      </c>
      <c r="C110" s="93" t="s">
        <v>93</v>
      </c>
      <c r="D110" s="93" t="s">
        <v>57</v>
      </c>
      <c r="E110" s="94" t="s">
        <v>187</v>
      </c>
      <c r="F110" s="93"/>
      <c r="G110" s="103">
        <f t="shared" si="7"/>
        <v>1000</v>
      </c>
      <c r="H110" s="103">
        <f t="shared" si="7"/>
        <v>58.2</v>
      </c>
      <c r="I110" s="104">
        <f t="shared" si="4"/>
        <v>0.0582</v>
      </c>
    </row>
    <row r="111" spans="1:9" ht="46.5" customHeight="1">
      <c r="A111" s="88" t="s">
        <v>191</v>
      </c>
      <c r="B111" s="93" t="s">
        <v>120</v>
      </c>
      <c r="C111" s="93" t="s">
        <v>93</v>
      </c>
      <c r="D111" s="93" t="s">
        <v>57</v>
      </c>
      <c r="E111" s="94" t="s">
        <v>188</v>
      </c>
      <c r="F111" s="94" t="s">
        <v>66</v>
      </c>
      <c r="G111" s="103">
        <v>1000</v>
      </c>
      <c r="H111" s="103">
        <v>58.2</v>
      </c>
      <c r="I111" s="104">
        <f t="shared" si="4"/>
        <v>0.0582</v>
      </c>
    </row>
    <row r="112" spans="1:9" s="23" customFormat="1" ht="47.25">
      <c r="A112" s="89" t="s">
        <v>122</v>
      </c>
      <c r="B112" s="95" t="s">
        <v>121</v>
      </c>
      <c r="C112" s="95"/>
      <c r="D112" s="92"/>
      <c r="E112" s="96"/>
      <c r="F112" s="96"/>
      <c r="G112" s="98">
        <f>G113</f>
        <v>4713.2</v>
      </c>
      <c r="H112" s="98">
        <f>H113</f>
        <v>672.4</v>
      </c>
      <c r="I112" s="100">
        <f t="shared" si="4"/>
        <v>0.14266315878808453</v>
      </c>
    </row>
    <row r="113" spans="1:9" s="22" customFormat="1" ht="78.75">
      <c r="A113" s="89" t="s">
        <v>62</v>
      </c>
      <c r="B113" s="92" t="s">
        <v>121</v>
      </c>
      <c r="C113" s="92" t="s">
        <v>56</v>
      </c>
      <c r="D113" s="92" t="s">
        <v>76</v>
      </c>
      <c r="E113" s="92"/>
      <c r="F113" s="92"/>
      <c r="G113" s="102">
        <f>G114</f>
        <v>4713.2</v>
      </c>
      <c r="H113" s="102">
        <f>H114</f>
        <v>672.4</v>
      </c>
      <c r="I113" s="100">
        <f t="shared" si="4"/>
        <v>0.14266315878808453</v>
      </c>
    </row>
    <row r="114" spans="1:9" ht="47.25" customHeight="1">
      <c r="A114" s="88" t="s">
        <v>8</v>
      </c>
      <c r="B114" s="93" t="s">
        <v>121</v>
      </c>
      <c r="C114" s="93" t="s">
        <v>56</v>
      </c>
      <c r="D114" s="93" t="s">
        <v>76</v>
      </c>
      <c r="E114" s="93" t="s">
        <v>110</v>
      </c>
      <c r="F114" s="94"/>
      <c r="G114" s="105">
        <f>G115+G120</f>
        <v>4713.2</v>
      </c>
      <c r="H114" s="105">
        <f>H115+H120</f>
        <v>672.4</v>
      </c>
      <c r="I114" s="104">
        <f t="shared" si="4"/>
        <v>0.14266315878808453</v>
      </c>
    </row>
    <row r="115" spans="1:9" ht="15">
      <c r="A115" s="88" t="s">
        <v>5</v>
      </c>
      <c r="B115" s="93" t="s">
        <v>121</v>
      </c>
      <c r="C115" s="93" t="s">
        <v>56</v>
      </c>
      <c r="D115" s="93" t="s">
        <v>76</v>
      </c>
      <c r="E115" s="93" t="s">
        <v>112</v>
      </c>
      <c r="F115" s="94"/>
      <c r="G115" s="103">
        <f>G116+G117+G118+G119</f>
        <v>3350.1</v>
      </c>
      <c r="H115" s="103">
        <f>H116+H117+H118+H119</f>
        <v>454.7</v>
      </c>
      <c r="I115" s="104">
        <f t="shared" si="4"/>
        <v>0.13572729172263515</v>
      </c>
    </row>
    <row r="116" spans="1:9" ht="33" customHeight="1">
      <c r="A116" s="88" t="s">
        <v>61</v>
      </c>
      <c r="B116" s="93" t="s">
        <v>121</v>
      </c>
      <c r="C116" s="93" t="s">
        <v>56</v>
      </c>
      <c r="D116" s="93" t="s">
        <v>76</v>
      </c>
      <c r="E116" s="93" t="s">
        <v>112</v>
      </c>
      <c r="F116" s="94" t="s">
        <v>59</v>
      </c>
      <c r="G116" s="103">
        <v>1074.1</v>
      </c>
      <c r="H116" s="103">
        <v>243</v>
      </c>
      <c r="I116" s="104">
        <f t="shared" si="4"/>
        <v>0.22623591844334795</v>
      </c>
    </row>
    <row r="117" spans="1:9" ht="61.5" customHeight="1">
      <c r="A117" s="88" t="s">
        <v>63</v>
      </c>
      <c r="B117" s="93" t="s">
        <v>121</v>
      </c>
      <c r="C117" s="93" t="s">
        <v>56</v>
      </c>
      <c r="D117" s="93" t="s">
        <v>76</v>
      </c>
      <c r="E117" s="93" t="s">
        <v>112</v>
      </c>
      <c r="F117" s="94" t="s">
        <v>65</v>
      </c>
      <c r="G117" s="71">
        <v>422</v>
      </c>
      <c r="H117" s="71">
        <v>7.9</v>
      </c>
      <c r="I117" s="104">
        <f t="shared" si="4"/>
        <v>0.018720379146919434</v>
      </c>
    </row>
    <row r="118" spans="1:9" ht="48" customHeight="1">
      <c r="A118" s="88" t="s">
        <v>191</v>
      </c>
      <c r="B118" s="93" t="s">
        <v>121</v>
      </c>
      <c r="C118" s="93" t="s">
        <v>56</v>
      </c>
      <c r="D118" s="93" t="s">
        <v>76</v>
      </c>
      <c r="E118" s="93" t="s">
        <v>112</v>
      </c>
      <c r="F118" s="94" t="s">
        <v>66</v>
      </c>
      <c r="G118" s="71">
        <f>1854-2</f>
        <v>1852</v>
      </c>
      <c r="H118" s="71">
        <v>203.4</v>
      </c>
      <c r="I118" s="104">
        <f t="shared" si="4"/>
        <v>0.10982721382289418</v>
      </c>
    </row>
    <row r="119" spans="1:9" ht="34.5" customHeight="1">
      <c r="A119" s="69" t="s">
        <v>107</v>
      </c>
      <c r="B119" s="93" t="s">
        <v>121</v>
      </c>
      <c r="C119" s="93" t="s">
        <v>56</v>
      </c>
      <c r="D119" s="93" t="s">
        <v>76</v>
      </c>
      <c r="E119" s="93" t="s">
        <v>112</v>
      </c>
      <c r="F119" s="94" t="s">
        <v>72</v>
      </c>
      <c r="G119" s="71">
        <v>2</v>
      </c>
      <c r="H119" s="71">
        <v>0.4</v>
      </c>
      <c r="I119" s="104">
        <f t="shared" si="4"/>
        <v>0.2</v>
      </c>
    </row>
    <row r="120" spans="1:9" ht="62.25" customHeight="1">
      <c r="A120" s="77" t="s">
        <v>189</v>
      </c>
      <c r="B120" s="93" t="s">
        <v>121</v>
      </c>
      <c r="C120" s="93" t="s">
        <v>56</v>
      </c>
      <c r="D120" s="93" t="s">
        <v>76</v>
      </c>
      <c r="E120" s="93" t="s">
        <v>190</v>
      </c>
      <c r="F120" s="94"/>
      <c r="G120" s="71">
        <f>G121</f>
        <v>1363.1</v>
      </c>
      <c r="H120" s="71">
        <f>H121</f>
        <v>217.7</v>
      </c>
      <c r="I120" s="104">
        <f t="shared" si="4"/>
        <v>0.15970948573105423</v>
      </c>
    </row>
    <row r="121" spans="1:9" ht="33" customHeight="1">
      <c r="A121" s="77" t="s">
        <v>61</v>
      </c>
      <c r="B121" s="93" t="s">
        <v>121</v>
      </c>
      <c r="C121" s="93" t="s">
        <v>56</v>
      </c>
      <c r="D121" s="93" t="s">
        <v>76</v>
      </c>
      <c r="E121" s="93" t="s">
        <v>190</v>
      </c>
      <c r="F121" s="94" t="s">
        <v>59</v>
      </c>
      <c r="G121" s="71">
        <v>1363.1</v>
      </c>
      <c r="H121" s="71">
        <v>217.7</v>
      </c>
      <c r="I121" s="104">
        <f t="shared" si="4"/>
        <v>0.15970948573105423</v>
      </c>
    </row>
    <row r="122" spans="1:9" ht="39.75" customHeight="1">
      <c r="A122" s="89" t="s">
        <v>55</v>
      </c>
      <c r="B122" s="89"/>
      <c r="C122" s="91"/>
      <c r="D122" s="91"/>
      <c r="E122" s="97"/>
      <c r="F122" s="91"/>
      <c r="G122" s="102">
        <f>G112+G5</f>
        <v>193880.6</v>
      </c>
      <c r="H122" s="102">
        <f>H112+H5</f>
        <v>50074.75</v>
      </c>
      <c r="I122" s="100">
        <f t="shared" si="4"/>
        <v>0.25827622774016584</v>
      </c>
    </row>
    <row r="123" spans="1:2" ht="12">
      <c r="A123" s="25"/>
      <c r="B123" s="25"/>
    </row>
    <row r="124" spans="1:2" ht="12">
      <c r="A124" s="25"/>
      <c r="B124" s="25"/>
    </row>
    <row r="125" spans="1:7" ht="12">
      <c r="A125" s="25"/>
      <c r="B125" s="25"/>
      <c r="G125" s="21"/>
    </row>
    <row r="126" ht="12">
      <c r="A126" s="25"/>
    </row>
    <row r="127" ht="12">
      <c r="A127" s="25"/>
    </row>
    <row r="128" ht="12">
      <c r="A128" s="25"/>
    </row>
    <row r="129" ht="12">
      <c r="A129" s="25"/>
    </row>
    <row r="130" ht="12">
      <c r="A130" s="25"/>
    </row>
    <row r="131" ht="12">
      <c r="A131" s="25"/>
    </row>
    <row r="132" ht="12">
      <c r="A132" s="25"/>
    </row>
    <row r="133" ht="12">
      <c r="A133" s="25"/>
    </row>
    <row r="134" ht="12">
      <c r="A134" s="25"/>
    </row>
    <row r="135" ht="12">
      <c r="A135" s="25"/>
    </row>
    <row r="136" ht="12">
      <c r="A136" s="25"/>
    </row>
    <row r="137" ht="12">
      <c r="A137" s="25"/>
    </row>
    <row r="138" ht="12">
      <c r="A138" s="25"/>
    </row>
    <row r="139" ht="12">
      <c r="A139" s="25"/>
    </row>
    <row r="140" ht="12">
      <c r="A140" s="25"/>
    </row>
    <row r="141" ht="12">
      <c r="A141" s="25"/>
    </row>
    <row r="142" ht="12">
      <c r="A142" s="25"/>
    </row>
    <row r="143" ht="12">
      <c r="A143" s="25"/>
    </row>
    <row r="144" ht="12">
      <c r="A144" s="25"/>
    </row>
    <row r="145" ht="12">
      <c r="A145" s="25"/>
    </row>
    <row r="146" ht="12">
      <c r="A146" s="25"/>
    </row>
    <row r="147" ht="12">
      <c r="A147" s="25"/>
    </row>
    <row r="148" ht="12">
      <c r="A148" s="25"/>
    </row>
    <row r="149" ht="12">
      <c r="A149" s="25"/>
    </row>
    <row r="150" ht="12">
      <c r="A150" s="25"/>
    </row>
    <row r="151" ht="12">
      <c r="A151" s="25"/>
    </row>
    <row r="152" ht="12">
      <c r="A152" s="25"/>
    </row>
  </sheetData>
  <sheetProtection/>
  <mergeCells count="1">
    <mergeCell ref="A1:I1"/>
  </mergeCells>
  <printOptions/>
  <pageMargins left="0.7874015748031497" right="0.1968503937007874" top="0.7874015748031497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34">
      <selection activeCell="B27" sqref="B27"/>
    </sheetView>
  </sheetViews>
  <sheetFormatPr defaultColWidth="9.140625" defaultRowHeight="12"/>
  <cols>
    <col min="1" max="1" width="39.7109375" style="25" customWidth="1"/>
    <col min="2" max="2" width="37.7109375" style="12" customWidth="1"/>
    <col min="3" max="3" width="13.7109375" style="12" customWidth="1"/>
    <col min="4" max="4" width="14.421875" style="12" customWidth="1"/>
    <col min="5" max="5" width="10.00390625" style="12" customWidth="1"/>
    <col min="6" max="16384" width="9.140625" style="12" customWidth="1"/>
  </cols>
  <sheetData>
    <row r="1" spans="1:5" ht="18">
      <c r="A1" s="149" t="s">
        <v>325</v>
      </c>
      <c r="B1" s="149"/>
      <c r="C1" s="149"/>
      <c r="D1" s="149"/>
      <c r="E1" s="149"/>
    </row>
    <row r="2" spans="1:5" ht="18">
      <c r="A2" s="149" t="s">
        <v>326</v>
      </c>
      <c r="B2" s="149"/>
      <c r="C2" s="149"/>
      <c r="D2" s="149"/>
      <c r="E2" s="149"/>
    </row>
    <row r="4" ht="17.25" customHeight="1"/>
    <row r="5" spans="1:5" ht="18">
      <c r="A5" s="107"/>
      <c r="B5" s="108"/>
      <c r="C5" s="108" t="s">
        <v>203</v>
      </c>
      <c r="D5" s="106"/>
      <c r="E5" s="106"/>
    </row>
    <row r="6" spans="1:5" ht="54">
      <c r="A6" s="35" t="s">
        <v>116</v>
      </c>
      <c r="B6" s="35" t="s">
        <v>115</v>
      </c>
      <c r="C6" s="35" t="s">
        <v>320</v>
      </c>
      <c r="D6" s="35" t="s">
        <v>321</v>
      </c>
      <c r="E6" s="35" t="s">
        <v>322</v>
      </c>
    </row>
    <row r="7" spans="1:5" ht="102" customHeight="1">
      <c r="A7" s="109" t="s">
        <v>124</v>
      </c>
      <c r="B7" s="35"/>
      <c r="C7" s="110"/>
      <c r="D7" s="110"/>
      <c r="E7" s="110"/>
    </row>
    <row r="8" spans="1:5" ht="54" hidden="1">
      <c r="A8" s="111" t="s">
        <v>125</v>
      </c>
      <c r="B8" s="117" t="s">
        <v>147</v>
      </c>
      <c r="C8" s="118">
        <v>0</v>
      </c>
      <c r="D8" s="118">
        <v>0</v>
      </c>
      <c r="E8" s="119"/>
    </row>
    <row r="9" spans="1:5" ht="54" hidden="1">
      <c r="A9" s="112" t="s">
        <v>125</v>
      </c>
      <c r="B9" s="35" t="s">
        <v>147</v>
      </c>
      <c r="C9" s="118">
        <f>C11-C13</f>
        <v>0</v>
      </c>
      <c r="D9" s="118">
        <f>D11-D13</f>
        <v>0</v>
      </c>
      <c r="E9" s="119"/>
    </row>
    <row r="10" spans="1:5" ht="90" hidden="1">
      <c r="A10" s="113" t="s">
        <v>126</v>
      </c>
      <c r="B10" s="35" t="s">
        <v>148</v>
      </c>
      <c r="C10" s="118">
        <f>C11</f>
        <v>0</v>
      </c>
      <c r="D10" s="118">
        <f>D11</f>
        <v>0</v>
      </c>
      <c r="E10" s="119"/>
    </row>
    <row r="11" spans="1:5" ht="90" hidden="1">
      <c r="A11" s="113" t="s">
        <v>126</v>
      </c>
      <c r="B11" s="35" t="s">
        <v>149</v>
      </c>
      <c r="C11" s="118">
        <v>0</v>
      </c>
      <c r="D11" s="118">
        <v>0</v>
      </c>
      <c r="E11" s="119"/>
    </row>
    <row r="12" spans="1:5" ht="90" hidden="1">
      <c r="A12" s="113" t="s">
        <v>127</v>
      </c>
      <c r="B12" s="35" t="s">
        <v>150</v>
      </c>
      <c r="C12" s="118">
        <f>C13</f>
        <v>0</v>
      </c>
      <c r="D12" s="118">
        <f>D13</f>
        <v>0</v>
      </c>
      <c r="E12" s="119"/>
    </row>
    <row r="13" spans="1:5" ht="90" hidden="1">
      <c r="A13" s="113" t="s">
        <v>127</v>
      </c>
      <c r="B13" s="35" t="s">
        <v>151</v>
      </c>
      <c r="C13" s="118">
        <v>0</v>
      </c>
      <c r="D13" s="118">
        <v>0</v>
      </c>
      <c r="E13" s="119"/>
    </row>
    <row r="14" spans="1:5" ht="72" hidden="1">
      <c r="A14" s="112" t="s">
        <v>128</v>
      </c>
      <c r="B14" s="35" t="s">
        <v>152</v>
      </c>
      <c r="C14" s="118">
        <v>0</v>
      </c>
      <c r="D14" s="118">
        <v>0</v>
      </c>
      <c r="E14" s="119"/>
    </row>
    <row r="15" spans="1:5" ht="108" hidden="1">
      <c r="A15" s="113" t="s">
        <v>129</v>
      </c>
      <c r="B15" s="35" t="s">
        <v>153</v>
      </c>
      <c r="C15" s="118">
        <f>C16</f>
        <v>0</v>
      </c>
      <c r="D15" s="118">
        <f>D16</f>
        <v>0</v>
      </c>
      <c r="E15" s="119"/>
    </row>
    <row r="16" spans="1:5" ht="108" hidden="1">
      <c r="A16" s="113" t="s">
        <v>130</v>
      </c>
      <c r="B16" s="35" t="s">
        <v>154</v>
      </c>
      <c r="C16" s="118">
        <v>0</v>
      </c>
      <c r="D16" s="118">
        <v>0</v>
      </c>
      <c r="E16" s="119"/>
    </row>
    <row r="17" spans="1:5" ht="108" hidden="1">
      <c r="A17" s="113" t="s">
        <v>131</v>
      </c>
      <c r="B17" s="35" t="s">
        <v>155</v>
      </c>
      <c r="C17" s="118">
        <f>C18</f>
        <v>0</v>
      </c>
      <c r="D17" s="118">
        <f>D18</f>
        <v>0</v>
      </c>
      <c r="E17" s="119"/>
    </row>
    <row r="18" spans="1:5" ht="72" hidden="1">
      <c r="A18" s="114" t="s">
        <v>132</v>
      </c>
      <c r="B18" s="117" t="s">
        <v>156</v>
      </c>
      <c r="C18" s="118">
        <v>0</v>
      </c>
      <c r="D18" s="118">
        <v>0</v>
      </c>
      <c r="E18" s="119"/>
    </row>
    <row r="19" spans="1:5" ht="90" hidden="1">
      <c r="A19" s="114" t="s">
        <v>133</v>
      </c>
      <c r="B19" s="117" t="s">
        <v>291</v>
      </c>
      <c r="C19" s="118">
        <v>0</v>
      </c>
      <c r="D19" s="118">
        <v>0</v>
      </c>
      <c r="E19" s="119"/>
    </row>
    <row r="20" spans="1:5" ht="0.75" customHeight="1" hidden="1">
      <c r="A20" s="111" t="s">
        <v>134</v>
      </c>
      <c r="B20" s="117" t="s">
        <v>290</v>
      </c>
      <c r="C20" s="118">
        <v>0</v>
      </c>
      <c r="D20" s="118">
        <v>0</v>
      </c>
      <c r="E20" s="119"/>
    </row>
    <row r="21" spans="1:5" ht="108" hidden="1">
      <c r="A21" s="114" t="s">
        <v>135</v>
      </c>
      <c r="B21" s="117" t="s">
        <v>157</v>
      </c>
      <c r="C21" s="118">
        <v>0</v>
      </c>
      <c r="D21" s="118">
        <v>0</v>
      </c>
      <c r="E21" s="119"/>
    </row>
    <row r="22" spans="1:5" ht="126" hidden="1">
      <c r="A22" s="114" t="s">
        <v>136</v>
      </c>
      <c r="B22" s="117" t="s">
        <v>289</v>
      </c>
      <c r="C22" s="118">
        <v>0</v>
      </c>
      <c r="D22" s="118">
        <v>0</v>
      </c>
      <c r="E22" s="119"/>
    </row>
    <row r="23" spans="1:5" ht="108" hidden="1">
      <c r="A23" s="114" t="s">
        <v>137</v>
      </c>
      <c r="B23" s="117" t="s">
        <v>158</v>
      </c>
      <c r="C23" s="118">
        <v>0</v>
      </c>
      <c r="D23" s="118">
        <v>0</v>
      </c>
      <c r="E23" s="119"/>
    </row>
    <row r="24" spans="1:5" ht="0.75" customHeight="1" hidden="1">
      <c r="A24" s="114" t="s">
        <v>138</v>
      </c>
      <c r="B24" s="117" t="s">
        <v>288</v>
      </c>
      <c r="C24" s="118">
        <v>0</v>
      </c>
      <c r="D24" s="118">
        <v>0</v>
      </c>
      <c r="E24" s="119"/>
    </row>
    <row r="25" spans="1:5" ht="32.25" customHeight="1">
      <c r="A25" s="115" t="s">
        <v>139</v>
      </c>
      <c r="B25" s="117" t="s">
        <v>287</v>
      </c>
      <c r="C25" s="118">
        <f>C29+C26</f>
        <v>56071.600000000006</v>
      </c>
      <c r="D25" s="118">
        <f>D29+D26</f>
        <v>16818.396</v>
      </c>
      <c r="E25" s="119">
        <f aca="true" t="shared" si="0" ref="E25:E37">D25/C25</f>
        <v>0.2999449988942709</v>
      </c>
    </row>
    <row r="26" spans="1:5" ht="56.25" customHeight="1">
      <c r="A26" s="111" t="s">
        <v>140</v>
      </c>
      <c r="B26" s="117" t="s">
        <v>286</v>
      </c>
      <c r="C26" s="118">
        <f>C27</f>
        <v>-149809</v>
      </c>
      <c r="D26" s="118">
        <f>D27</f>
        <v>-33256.393</v>
      </c>
      <c r="E26" s="119">
        <f t="shared" si="0"/>
        <v>0.22199195642451386</v>
      </c>
    </row>
    <row r="27" spans="1:5" ht="45.75" customHeight="1">
      <c r="A27" s="114" t="s">
        <v>141</v>
      </c>
      <c r="B27" s="117" t="s">
        <v>285</v>
      </c>
      <c r="C27" s="118">
        <f>C28</f>
        <v>-149809</v>
      </c>
      <c r="D27" s="118">
        <f>D28</f>
        <v>-33256.393</v>
      </c>
      <c r="E27" s="119">
        <f t="shared" si="0"/>
        <v>0.22199195642451386</v>
      </c>
    </row>
    <row r="28" spans="1:5" ht="66" customHeight="1">
      <c r="A28" s="113" t="s">
        <v>327</v>
      </c>
      <c r="B28" s="35" t="s">
        <v>159</v>
      </c>
      <c r="C28" s="118">
        <v>-149809</v>
      </c>
      <c r="D28" s="118">
        <v>-33256.393</v>
      </c>
      <c r="E28" s="119">
        <f t="shared" si="0"/>
        <v>0.22199195642451386</v>
      </c>
    </row>
    <row r="29" spans="1:5" ht="48.75" customHeight="1">
      <c r="A29" s="112" t="s">
        <v>142</v>
      </c>
      <c r="B29" s="35" t="s">
        <v>160</v>
      </c>
      <c r="C29" s="118">
        <f>C30-C34</f>
        <v>205880.6</v>
      </c>
      <c r="D29" s="118">
        <f>D30-D34</f>
        <v>50074.789</v>
      </c>
      <c r="E29" s="119">
        <f t="shared" si="0"/>
        <v>0.2432224745799264</v>
      </c>
    </row>
    <row r="30" spans="1:5" ht="51.75" customHeight="1">
      <c r="A30" s="113" t="s">
        <v>143</v>
      </c>
      <c r="B30" s="35" t="s">
        <v>161</v>
      </c>
      <c r="C30" s="118">
        <f>C31</f>
        <v>193880.6</v>
      </c>
      <c r="D30" s="118">
        <f>D31</f>
        <v>50074.789</v>
      </c>
      <c r="E30" s="119">
        <f t="shared" si="0"/>
        <v>0.25827642889489716</v>
      </c>
    </row>
    <row r="31" spans="1:5" ht="50.25" customHeight="1">
      <c r="A31" s="113" t="s">
        <v>144</v>
      </c>
      <c r="B31" s="35" t="s">
        <v>162</v>
      </c>
      <c r="C31" s="118">
        <f>C32</f>
        <v>193880.6</v>
      </c>
      <c r="D31" s="118">
        <f>D32</f>
        <v>50074.789</v>
      </c>
      <c r="E31" s="119">
        <f t="shared" si="0"/>
        <v>0.25827642889489716</v>
      </c>
    </row>
    <row r="32" spans="1:5" ht="69.75" customHeight="1">
      <c r="A32" s="113" t="s">
        <v>145</v>
      </c>
      <c r="B32" s="35" t="s">
        <v>163</v>
      </c>
      <c r="C32" s="118">
        <v>193880.6</v>
      </c>
      <c r="D32" s="118">
        <v>50074.789</v>
      </c>
      <c r="E32" s="119">
        <f t="shared" si="0"/>
        <v>0.25827642889489716</v>
      </c>
    </row>
    <row r="33" spans="1:5" ht="84.75" customHeight="1">
      <c r="A33" s="112" t="s">
        <v>328</v>
      </c>
      <c r="B33" s="117" t="s">
        <v>284</v>
      </c>
      <c r="C33" s="118">
        <f aca="true" t="shared" si="1" ref="C33:D35">C34</f>
        <v>-12000</v>
      </c>
      <c r="D33" s="118">
        <f t="shared" si="1"/>
        <v>0</v>
      </c>
      <c r="E33" s="119">
        <f t="shared" si="0"/>
        <v>0</v>
      </c>
    </row>
    <row r="34" spans="1:5" ht="50.25" customHeight="1">
      <c r="A34" s="113" t="s">
        <v>199</v>
      </c>
      <c r="B34" s="35" t="s">
        <v>201</v>
      </c>
      <c r="C34" s="118">
        <f t="shared" si="1"/>
        <v>-12000</v>
      </c>
      <c r="D34" s="118">
        <f t="shared" si="1"/>
        <v>0</v>
      </c>
      <c r="E34" s="119">
        <f t="shared" si="0"/>
        <v>0</v>
      </c>
    </row>
    <row r="35" spans="1:5" ht="100.5" customHeight="1">
      <c r="A35" s="113" t="s">
        <v>200</v>
      </c>
      <c r="B35" s="35" t="s">
        <v>283</v>
      </c>
      <c r="C35" s="118">
        <f t="shared" si="1"/>
        <v>-12000</v>
      </c>
      <c r="D35" s="118">
        <f t="shared" si="1"/>
        <v>0</v>
      </c>
      <c r="E35" s="119">
        <f t="shared" si="0"/>
        <v>0</v>
      </c>
    </row>
    <row r="36" spans="1:5" ht="229.5" customHeight="1">
      <c r="A36" s="116" t="s">
        <v>198</v>
      </c>
      <c r="B36" s="35" t="s">
        <v>202</v>
      </c>
      <c r="C36" s="118">
        <v>-12000</v>
      </c>
      <c r="D36" s="118">
        <v>0</v>
      </c>
      <c r="E36" s="119">
        <f t="shared" si="0"/>
        <v>0</v>
      </c>
    </row>
    <row r="37" spans="1:5" ht="39.75" customHeight="1">
      <c r="A37" s="112" t="s">
        <v>146</v>
      </c>
      <c r="B37" s="35" t="s">
        <v>164</v>
      </c>
      <c r="C37" s="118">
        <f>C25</f>
        <v>56071.600000000006</v>
      </c>
      <c r="D37" s="118">
        <f>D25</f>
        <v>16818.396</v>
      </c>
      <c r="E37" s="119">
        <f t="shared" si="0"/>
        <v>0.2999449988942709</v>
      </c>
    </row>
    <row r="39" ht="12">
      <c r="E39" s="26"/>
    </row>
    <row r="40" ht="114" customHeight="1"/>
    <row r="41" ht="12">
      <c r="E41" s="26"/>
    </row>
  </sheetData>
  <mergeCells count="2">
    <mergeCell ref="A1:E1"/>
    <mergeCell ref="A2:E2"/>
  </mergeCells>
  <printOptions/>
  <pageMargins left="0.7874015748031497" right="0.3937007874015748" top="0.7874015748031497" bottom="0.7874015748031497" header="0.15748031496062992" footer="0.1574803149606299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8" sqref="D8"/>
    </sheetView>
  </sheetViews>
  <sheetFormatPr defaultColWidth="9.140625" defaultRowHeight="12"/>
  <cols>
    <col min="1" max="1" width="19.8515625" style="3" customWidth="1"/>
    <col min="2" max="2" width="33.28125" style="3" customWidth="1"/>
    <col min="3" max="3" width="18.8515625" style="3" customWidth="1"/>
    <col min="4" max="5" width="10.28125" style="3" customWidth="1"/>
    <col min="6" max="6" width="9.140625" style="3" customWidth="1"/>
    <col min="7" max="7" width="25.7109375" style="3" customWidth="1"/>
    <col min="8" max="16384" width="9.140625" style="3" customWidth="1"/>
  </cols>
  <sheetData>
    <row r="1" spans="1:7" ht="40.5" customHeight="1">
      <c r="A1" s="150" t="s">
        <v>332</v>
      </c>
      <c r="B1" s="150"/>
      <c r="C1" s="150"/>
      <c r="D1" s="150"/>
      <c r="E1" s="150"/>
      <c r="F1" s="150"/>
      <c r="G1" s="150"/>
    </row>
    <row r="2" spans="1:7" ht="15.75">
      <c r="A2" s="129"/>
      <c r="B2" s="129"/>
      <c r="C2" s="129"/>
      <c r="D2" s="129"/>
      <c r="E2" s="129"/>
      <c r="F2" s="129"/>
      <c r="G2" s="129"/>
    </row>
    <row r="3" spans="1:7" ht="15.75" customHeight="1">
      <c r="A3" s="120"/>
      <c r="B3" s="120"/>
      <c r="C3" s="120"/>
      <c r="D3" s="121"/>
      <c r="E3" s="121"/>
      <c r="F3" s="121"/>
      <c r="G3" s="122" t="s">
        <v>292</v>
      </c>
    </row>
    <row r="4" spans="1:7" ht="78.75">
      <c r="A4" s="123" t="s">
        <v>293</v>
      </c>
      <c r="B4" s="123" t="s">
        <v>294</v>
      </c>
      <c r="C4" s="123" t="s">
        <v>295</v>
      </c>
      <c r="D4" s="123" t="s">
        <v>329</v>
      </c>
      <c r="E4" s="123" t="s">
        <v>330</v>
      </c>
      <c r="F4" s="123" t="s">
        <v>331</v>
      </c>
      <c r="G4" s="123" t="s">
        <v>296</v>
      </c>
    </row>
    <row r="5" spans="1:7" ht="66.75" customHeight="1">
      <c r="A5" s="124"/>
      <c r="B5" s="125"/>
      <c r="C5" s="126"/>
      <c r="D5" s="127"/>
      <c r="E5" s="127"/>
      <c r="F5" s="128"/>
      <c r="G5" s="126"/>
    </row>
    <row r="6" spans="1:7" s="134" customFormat="1" ht="31.5" customHeight="1">
      <c r="A6" s="130"/>
      <c r="B6" s="131"/>
      <c r="C6" s="124" t="s">
        <v>337</v>
      </c>
      <c r="D6" s="132">
        <f>SUM(D1:D5)</f>
        <v>0</v>
      </c>
      <c r="E6" s="132">
        <f>SUM(E1:E5)</f>
        <v>0</v>
      </c>
      <c r="F6" s="128"/>
      <c r="G6" s="133"/>
    </row>
    <row r="7" spans="1:7" s="134" customFormat="1" ht="54.75" customHeight="1">
      <c r="A7" s="135"/>
      <c r="B7" s="136"/>
      <c r="C7" s="137"/>
      <c r="D7" s="138"/>
      <c r="E7" s="138"/>
      <c r="F7" s="139"/>
      <c r="G7" s="140"/>
    </row>
    <row r="8" spans="1:7" s="134" customFormat="1" ht="36.75" customHeight="1">
      <c r="A8" s="151" t="s">
        <v>333</v>
      </c>
      <c r="B8" s="151"/>
      <c r="C8" s="145"/>
      <c r="D8" s="141"/>
      <c r="E8" s="142"/>
      <c r="F8" s="151" t="s">
        <v>334</v>
      </c>
      <c r="G8" s="151"/>
    </row>
    <row r="9" spans="1:9" s="144" customFormat="1" ht="73.5" customHeight="1">
      <c r="A9" s="151" t="s">
        <v>336</v>
      </c>
      <c r="B9" s="151"/>
      <c r="C9" s="151"/>
      <c r="D9" s="151"/>
      <c r="E9" s="143"/>
      <c r="F9" s="151" t="s">
        <v>335</v>
      </c>
      <c r="G9" s="151"/>
      <c r="H9" s="121"/>
      <c r="I9" s="121"/>
    </row>
  </sheetData>
  <sheetProtection/>
  <mergeCells count="5">
    <mergeCell ref="A1:G1"/>
    <mergeCell ref="F9:G9"/>
    <mergeCell ref="A9:D9"/>
    <mergeCell ref="A8:B8"/>
    <mergeCell ref="F8:G8"/>
  </mergeCells>
  <printOptions/>
  <pageMargins left="0.7874015748031497" right="0.1968503937007874" top="0.7874015748031497" bottom="0.7874015748031497" header="0.2755905511811024" footer="0.5118110236220472"/>
  <pageSetup horizontalDpi="600" verticalDpi="600" orientation="portrait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</cp:lastModifiedBy>
  <cp:lastPrinted>2014-05-13T09:35:37Z</cp:lastPrinted>
  <dcterms:created xsi:type="dcterms:W3CDTF">2013-02-18T11:01:55Z</dcterms:created>
  <dcterms:modified xsi:type="dcterms:W3CDTF">2014-05-14T06:27:48Z</dcterms:modified>
  <cp:category/>
  <cp:version/>
  <cp:contentType/>
  <cp:contentStatus/>
</cp:coreProperties>
</file>