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4"/>
  </bookViews>
  <sheets>
    <sheet name="доходы 2014" sheetId="1" r:id="rId1"/>
    <sheet name="расходы 2014" sheetId="2" r:id="rId2"/>
    <sheet name="ведомственная 2014 " sheetId="3" r:id="rId3"/>
    <sheet name="источники 2014" sheetId="4" r:id="rId4"/>
    <sheet name="план финансир" sheetId="5" r:id="rId5"/>
  </sheets>
  <definedNames/>
  <calcPr fullCalcOnLoad="1"/>
</workbook>
</file>

<file path=xl/comments2.xml><?xml version="1.0" encoding="utf-8"?>
<comments xmlns="http://schemas.openxmlformats.org/spreadsheetml/2006/main">
  <authors>
    <author>Mazipova</author>
  </authors>
  <commentList>
    <comment ref="F93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<sst xmlns="http://schemas.openxmlformats.org/spreadsheetml/2006/main" count="1882" uniqueCount="724">
  <si>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</si>
  <si>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</si>
  <si>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</si>
  <si>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</si>
  <si>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</si>
  <si>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</si>
  <si>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</si>
  <si>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</si>
  <si>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</si>
  <si>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</si>
  <si>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</si>
  <si>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</si>
  <si>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</si>
  <si>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</si>
  <si>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</si>
  <si>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</si>
  <si>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</si>
  <si>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</si>
  <si>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</si>
  <si>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</si>
  <si>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</si>
  <si>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</si>
  <si>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</si>
  <si>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</si>
  <si>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</si>
  <si>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</si>
  <si>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</si>
  <si>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</si>
  <si>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</si>
  <si>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</si>
  <si>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</si>
  <si>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</si>
  <si>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</si>
  <si>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</si>
  <si>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</si>
  <si>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</si>
  <si>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</si>
  <si>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</si>
  <si>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</si>
  <si>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</si>
  <si>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</si>
  <si>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</si>
  <si>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</si>
  <si>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</si>
  <si>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</si>
  <si>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</si>
  <si>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</si>
  <si>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</si>
  <si>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</si>
  <si>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</si>
  <si>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</si>
  <si>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</si>
  <si>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</si>
  <si>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</si>
  <si>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</si>
  <si>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</si>
  <si>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</si>
  <si>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</si>
  <si>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</si>
  <si>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</si>
  <si>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</si>
  <si>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115 60 44</t>
  </si>
  <si>
    <t>Ремонт фасада д.17 по ул. 1 Мая</t>
  </si>
  <si>
    <t>4.9.19.</t>
  </si>
  <si>
    <t>4.9.20</t>
  </si>
  <si>
    <t>Изготовление и установка дорожных знаков</t>
  </si>
  <si>
    <t>Ремонт тротуара от д. 2а  до д.2 по ул. Новой</t>
  </si>
  <si>
    <t>5.35.20</t>
  </si>
  <si>
    <t>Приобретение и установка лавочек и урн</t>
  </si>
  <si>
    <t>5.35.21</t>
  </si>
  <si>
    <t>5.1.18</t>
  </si>
  <si>
    <t>ул.Трудовые резервы д.9</t>
  </si>
  <si>
    <t>5.1.19</t>
  </si>
  <si>
    <t>Устройство выходов из подъездов</t>
  </si>
  <si>
    <t>Семенково д.5,9</t>
  </si>
  <si>
    <t>5.32.13</t>
  </si>
  <si>
    <t xml:space="preserve">Устройство внутриквартального проезда </t>
  </si>
  <si>
    <t>ул. Горького между домами 3 и 5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</si>
  <si>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</si>
  <si>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>________________Н.А.Коршунов                         ________________Р.Ф.Мазипова</t>
  </si>
  <si>
    <t>__________________Н.А.Коршунов   ______________________Р.Ф.Мазипова</t>
  </si>
  <si>
    <t>5.2.9</t>
  </si>
  <si>
    <t>Ремонт помещений ВЗУ-3</t>
  </si>
  <si>
    <t xml:space="preserve">Техническое обследование домов на предмет признания из аварийными </t>
  </si>
  <si>
    <t>5.32.10</t>
  </si>
  <si>
    <t>5.35.22</t>
  </si>
  <si>
    <t>Расширение внутриквартальной дороги</t>
  </si>
  <si>
    <t xml:space="preserve">Восстановление асфальтового покрытия внутриквартальной дороги </t>
  </si>
  <si>
    <t>5.32.11</t>
  </si>
  <si>
    <t>Улица Строителей  (от контейнерной площадки до пересечения с автомобильной дорогой на кладбище)</t>
  </si>
  <si>
    <t>5.32.12</t>
  </si>
  <si>
    <t>Устройство асфальтового покрытия парковочных площадок</t>
  </si>
  <si>
    <t>Улица 50 лет Октября д.3 от 4 до 10 подъезда)</t>
  </si>
  <si>
    <t>Улица Строителей дом 19 (со стороны подъездов и подъезд к дому )</t>
  </si>
  <si>
    <t>092 04 00</t>
  </si>
  <si>
    <t>в том числе за счет субвенций</t>
  </si>
  <si>
    <t xml:space="preserve">Ремонт памятника павшим в ВОВ </t>
  </si>
  <si>
    <t>Содержание  памятника павшим воинам  в ВОВ в Рогачево и устройство декоративного освещения у памятника в Рогачево</t>
  </si>
  <si>
    <t>Инженерное сооружение (арт. скважина, трансформаторная подст.), ул. Красной Армии, д.7 стр.3</t>
  </si>
  <si>
    <t xml:space="preserve">Оформление трех земельных участков под рекреационную зону </t>
  </si>
  <si>
    <t>Капитальный ремонт тепловой сети МЖД, расположенного по адресу: улица Трудовые резервы, дом 10</t>
  </si>
  <si>
    <t>Капитальный ремонт тепловой сети МЖД, расположенного по адресу: улица Театральная, дом 12 -14</t>
  </si>
  <si>
    <t>Улица Зеленая, Овражная</t>
  </si>
  <si>
    <t>Восстановление асфальтового покрытия внутриквартальной дороги с устройством парковочных площадок, тротуаров и выходов из подъездов</t>
  </si>
  <si>
    <t>Отдельные мероприятия в области дорожного хозяйства</t>
  </si>
  <si>
    <t>Ориентировочная цена, тыс.руб.</t>
  </si>
  <si>
    <t>Оформление зем. участка г. Краснозаводск, ул. 1 Мая, д. 1 Нежилое здание, склад, ограждение Площадью 1800 кв.м.</t>
  </si>
  <si>
    <t>5.31.7</t>
  </si>
  <si>
    <t>5.31.8</t>
  </si>
  <si>
    <t>5.31.9</t>
  </si>
  <si>
    <t>улица Строителей</t>
  </si>
  <si>
    <t>Ремонт квартиры для сироты</t>
  </si>
  <si>
    <t>(Сто пятьдесят  миллионов  семьсот двадцать тысяч четыреста рублей)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</si>
  <si>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</si>
  <si>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</si>
  <si>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</si>
  <si>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</si>
  <si>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Устройство линии уличного освещения</t>
  </si>
  <si>
    <t>Реконструкция линии уличного освещения</t>
  </si>
  <si>
    <t>Инженерное сооружение (арт. скважина, трансформаторная подст.), ул. Красной Армии, д.7 стр.2</t>
  </si>
  <si>
    <t>улица 40 лет Победы от д. 45 до д.39</t>
  </si>
  <si>
    <t>Оплата эл. энергии за уличное освещение (согласно потребленного объема)</t>
  </si>
  <si>
    <t>д. Семенково от АЗС "Ямская слобода" до пересечения с федеральной автодорогой  М8 "Холмогоры"</t>
  </si>
  <si>
    <t>098 00 00</t>
  </si>
  <si>
    <t>Муниципальная целевая программа городского поселения Краснозаводск "Поэтапное повышение заработной платы работников муниципальных бюджетных учреждений  городского поселения Краснозаводск в 2014 году"</t>
  </si>
  <si>
    <t>4.9.21</t>
  </si>
  <si>
    <t xml:space="preserve">Устройство асфальтового покрытия тротуаров и отмостков  </t>
  </si>
  <si>
    <t>Улица 1 Мая   д.17</t>
  </si>
  <si>
    <t>4.9.22</t>
  </si>
  <si>
    <t xml:space="preserve">Устройство асфальтового покрытия тротуара </t>
  </si>
  <si>
    <t>от пересечения  с пешеходной дорожкой, ведущей к д.1 по ул. Горького до автомобильной дороги ул. Горького</t>
  </si>
  <si>
    <t>5.31.10</t>
  </si>
  <si>
    <t>Рекреационная зона</t>
  </si>
  <si>
    <t>Третий квартал 2014 года</t>
  </si>
  <si>
    <t>4.9.23</t>
  </si>
  <si>
    <t xml:space="preserve">Содержание тротуаров городского поселения Краснозаводск </t>
  </si>
  <si>
    <t xml:space="preserve">                                                                   Приложение № 1</t>
  </si>
  <si>
    <t>4.9.25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</si>
  <si>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 2014 год </t>
  </si>
  <si>
    <t>КОД</t>
  </si>
  <si>
    <t>ДОХОДЫ</t>
  </si>
  <si>
    <t xml:space="preserve">Бюджет      
 2014 года 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</si>
  <si>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</si>
  <si>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</si>
  <si>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</si>
  <si>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</si>
  <si>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</si>
  <si>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</si>
  <si>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</si>
  <si>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</si>
  <si>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</si>
  <si>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</si>
  <si>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</si>
  <si>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</si>
  <si>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</si>
  <si>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>000  1 05 00000 00 0000 000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</si>
  <si>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</si>
  <si>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</si>
  <si>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</si>
  <si>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</si>
  <si>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</si>
  <si>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</si>
  <si>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</si>
  <si>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</si>
  <si>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</si>
  <si>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</si>
  <si>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</si>
  <si>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</si>
  <si>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</si>
  <si>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</si>
  <si>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</si>
  <si>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000 1 11 05000 00 0000 120</t>
  </si>
  <si>
    <t xml:space="preserve">000 1 11 05010 00 0000 120 </t>
  </si>
  <si>
    <t>797 01 06 05 01 10 0000 640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</si>
  <si>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бенифициара к принципалу</t>
  </si>
  <si>
    <t>Возврат бюджетных кредитов, предоставленных юридическим лицам из бюджетов поселений в валюте Российской Федерации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</si>
  <si>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</si>
  <si>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000 1 11 05075 10 0000 120</t>
  </si>
  <si>
    <t xml:space="preserve"> Доходы от сдачи в аренду имущества, составляющего казну поселения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</si>
  <si>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</si>
  <si>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</si>
  <si>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</si>
  <si>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</si>
  <si>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</si>
  <si>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</si>
  <si>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</si>
  <si>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</si>
  <si>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</si>
  <si>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</si>
  <si>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</si>
  <si>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</si>
  <si>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</si>
  <si>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</si>
  <si>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</si>
  <si>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</si>
  <si>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</si>
  <si>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</si>
  <si>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</si>
  <si>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</si>
  <si>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</si>
  <si>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</si>
  <si>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</si>
  <si>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</si>
  <si>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</si>
  <si>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</si>
  <si>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000 2 02 02088 10 0001 151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</si>
  <si>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</si>
  <si>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>000 2 02 02089 10 0001 151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</si>
  <si>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</si>
  <si>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</si>
  <si>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</si>
  <si>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</si>
  <si>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</si>
  <si>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000 2 02 04012 10 0000 151</t>
  </si>
  <si>
    <t xml:space="preserve">                                                                   Приложение № 5</t>
  </si>
  <si>
    <t>Замена внутренних коммуникаций</t>
  </si>
  <si>
    <t>ул. Горького д.25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</si>
  <si>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</si>
  <si>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</si>
  <si>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</si>
  <si>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000 2 07 00000 00 0000 151</t>
  </si>
  <si>
    <t>Прочие безвозмездные поступления</t>
  </si>
  <si>
    <t>000 2 07 05030 10 0000 151</t>
  </si>
  <si>
    <t>Прочие безвозмездные поступления в бюджеты поселений</t>
  </si>
  <si>
    <t>ВСЕГО ДОХОДОВ</t>
  </si>
  <si>
    <t xml:space="preserve">                                                                   Приложение № 4</t>
  </si>
  <si>
    <t>Источники внутреннего финансирования дефицита бюджета городского поселения Краснозаводск Сергиево-Посадского муниципального района Московской области на 2014 год</t>
  </si>
  <si>
    <t>Источники внутреннего финансирования дефицитов бюджетов субъектов Российской Федерации и местных бюджетов</t>
  </si>
  <si>
    <t>Кредиты кредитных организаций в валюте Российской Федерации</t>
  </si>
  <si>
    <t>000 01 02 00 00 00 0000 000</t>
  </si>
  <si>
    <t>4.9.24</t>
  </si>
  <si>
    <t>Приобретение и установка систем плавного пуска на глубинные насосы скважин ВЗУ-1 (одна из трех)</t>
  </si>
  <si>
    <t>5.2.12</t>
  </si>
  <si>
    <t>5.2.13</t>
  </si>
  <si>
    <t>5.2.14</t>
  </si>
  <si>
    <t>5.2.15</t>
  </si>
  <si>
    <t>5.2.16</t>
  </si>
  <si>
    <t>котельная № 3</t>
  </si>
  <si>
    <t xml:space="preserve">Получение кредитов от кредитных организаций бюджетами поселений в валюте Российской Федерации </t>
  </si>
  <si>
    <t>000 01 02 00 00 00 0000 700</t>
  </si>
  <si>
    <t>000 01 02 00 00 10 0000 710</t>
  </si>
  <si>
    <t xml:space="preserve">Погашение кредитов от кредитных организаций бюджетами поселений в валюте Российской Федерации </t>
  </si>
  <si>
    <t>000 01 02 00 00 00 0000 800</t>
  </si>
  <si>
    <t>797 01 02 00 00 10 0000 810</t>
  </si>
  <si>
    <t>Бюджетные кредиты от других бюджетов бюджетной системы Российской Федерации</t>
  </si>
  <si>
    <t xml:space="preserve">000 01 03 00 00 00 0000 000  </t>
  </si>
  <si>
    <t>Получение   бюджетных кредитов  от других бюджетов бюджетной системы Российской Федерации в валюте Российской  Федерации</t>
  </si>
  <si>
    <t xml:space="preserve">000 01 03 00 00 00 0000 700   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</si>
  <si>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</si>
  <si>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 xml:space="preserve">000 01 03 00 00 10 0000 710   </t>
  </si>
  <si>
    <t>Погашение  бюджетных кредитов  от других бюджетов бюджетной системы Российской Федерации в валюте Российской  Федерации</t>
  </si>
  <si>
    <t xml:space="preserve">000 01 03 00 00 00 0000 800   </t>
  </si>
  <si>
    <t>Получение кредитов от кредитных организаций в валюте Российской Федерации</t>
  </si>
  <si>
    <t>5.2.10</t>
  </si>
  <si>
    <t xml:space="preserve">000 0102 00 00 00 0000 700 </t>
  </si>
  <si>
    <t xml:space="preserve">Получение кредитов от кредитных организаций в валюте Российской Федерации бюджетом поселения </t>
  </si>
  <si>
    <t xml:space="preserve">000 01 02 00 00 10 0000 710 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</si>
  <si>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</si>
  <si>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</si>
  <si>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</si>
  <si>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000 0103 00 00 00 0000 700</t>
  </si>
  <si>
    <t xml:space="preserve"> Получение бюджетных кредитов от других бюджетов бюджетной системы Российской Федерации в валюте Российской Федерации бюджетом поселения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</si>
  <si>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</si>
  <si>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</si>
  <si>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</si>
  <si>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</si>
  <si>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000 01 03 00 00 10 0000 810</t>
  </si>
  <si>
    <t>____________________Н.А.Коршунов                          _______________Р.Ф.Мазипова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</si>
  <si>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</si>
  <si>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</si>
  <si>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</si>
  <si>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</si>
  <si>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</si>
  <si>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</si>
  <si>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</si>
  <si>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</si>
  <si>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</si>
  <si>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000 01 05 00 00 00 0090 600</t>
  </si>
  <si>
    <t>Уменьшение прочих остатков средств бюджетов</t>
  </si>
  <si>
    <t>000 01 05 02 00 00 0090 600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</si>
  <si>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</si>
  <si>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</si>
  <si>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поселений</t>
  </si>
  <si>
    <t>797 01 05 02 01 10 0000 610</t>
  </si>
  <si>
    <t xml:space="preserve">Иные источники внутреннего финансирования дефицита бюджетов </t>
  </si>
  <si>
    <t>797 01 06 00 00 00 0000 000</t>
  </si>
  <si>
    <t>Исполнение государственных и муниципальных гарантий</t>
  </si>
  <si>
    <t>797 01 06 04 00 00 0000 000</t>
  </si>
  <si>
    <t>Исполнение государственных и муниципальных гарантий в валюте Российской Федерации</t>
  </si>
  <si>
    <t>797 01 06 04 01 00 0000 000</t>
  </si>
  <si>
    <t>797 01 06 04 01 10 0000 810</t>
  </si>
  <si>
    <t>Итого источников  финансирования</t>
  </si>
  <si>
    <t xml:space="preserve">000 90 00 00 00 00 0000 000  </t>
  </si>
  <si>
    <t>Адресная программа "Переселение граждан из аварийного жилищного фонда в Московской области на 2013-2015 годы"</t>
  </si>
  <si>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</si>
  <si>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</si>
  <si>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</si>
  <si>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</si>
  <si>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</si>
  <si>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</si>
  <si>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</si>
  <si>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</si>
  <si>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</si>
  <si>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</si>
  <si>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</si>
  <si>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</si>
  <si>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</si>
  <si>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</si>
  <si>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</si>
  <si>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</si>
  <si>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</si>
  <si>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</si>
  <si>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</si>
  <si>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</si>
  <si>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</si>
  <si>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</si>
  <si>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</si>
  <si>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</si>
  <si>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</si>
  <si>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</si>
  <si>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</si>
  <si>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</si>
  <si>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</si>
  <si>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</si>
  <si>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</si>
  <si>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</si>
  <si>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</si>
  <si>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</si>
  <si>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</si>
  <si>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</si>
  <si>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</si>
  <si>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</si>
  <si>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</si>
  <si>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</si>
  <si>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</si>
  <si>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</si>
  <si>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</si>
  <si>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</si>
  <si>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</si>
  <si>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</si>
  <si>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</si>
  <si>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</si>
  <si>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</si>
  <si>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</si>
  <si>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</si>
  <si>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</si>
  <si>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</si>
  <si>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</si>
  <si>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</si>
  <si>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</si>
  <si>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>5.2.17</t>
  </si>
  <si>
    <t>ВЗУ-1</t>
  </si>
  <si>
    <t>4.9.27</t>
  </si>
  <si>
    <t>Устройство асфальтового покрытия тротуара</t>
  </si>
  <si>
    <t>4.9.28</t>
  </si>
  <si>
    <t>4.9.29</t>
  </si>
  <si>
    <t>4.9.30</t>
  </si>
  <si>
    <t>4.9.26</t>
  </si>
  <si>
    <t xml:space="preserve">п.Зеленый улица Полевая </t>
  </si>
  <si>
    <t>5.1.16</t>
  </si>
  <si>
    <t>Улица Строителей д. 2а (5 и 6 подъезды)</t>
  </si>
  <si>
    <t>5.1.17</t>
  </si>
  <si>
    <t>Семенково д.18 кв.4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</si>
  <si>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</si>
  <si>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</si>
  <si>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</si>
  <si>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</si>
  <si>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</si>
  <si>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</si>
  <si>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</si>
  <si>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</si>
  <si>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</si>
  <si>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</si>
  <si>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</si>
  <si>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</si>
  <si>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</si>
  <si>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</si>
  <si>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</si>
  <si>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</si>
  <si>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</si>
  <si>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4.12.11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</si>
  <si>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</si>
  <si>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</si>
  <si>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</si>
  <si>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</si>
  <si>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</si>
  <si>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</si>
  <si>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</si>
  <si>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</si>
  <si>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</si>
  <si>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</si>
  <si>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</si>
  <si>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</si>
  <si>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</si>
  <si>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</si>
  <si>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</si>
  <si>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</si>
  <si>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</si>
  <si>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</si>
  <si>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</si>
  <si>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</si>
  <si>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</si>
  <si>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</si>
  <si>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</si>
  <si>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</si>
  <si>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</si>
  <si>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</si>
  <si>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</si>
  <si>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</si>
  <si>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</si>
  <si>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</si>
  <si>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</si>
  <si>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</si>
  <si>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</si>
  <si>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</si>
  <si>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</si>
  <si>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</si>
  <si>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</si>
  <si>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</si>
  <si>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</si>
  <si>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</si>
  <si>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</si>
  <si>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</si>
  <si>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</si>
  <si>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</si>
  <si>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</si>
  <si>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</si>
  <si>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</si>
  <si>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</si>
  <si>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</si>
  <si>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</si>
  <si>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</si>
  <si>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</si>
  <si>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</si>
  <si>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</si>
  <si>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</si>
  <si>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</si>
  <si>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</si>
  <si>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</si>
  <si>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</si>
  <si>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</si>
  <si>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</si>
  <si>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</si>
  <si>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</si>
  <si>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</si>
  <si>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</si>
  <si>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</si>
  <si>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</si>
  <si>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</si>
  <si>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</si>
  <si>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</si>
  <si>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</si>
  <si>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</si>
  <si>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</si>
  <si>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</si>
  <si>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</si>
  <si>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</si>
  <si>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</si>
  <si>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</si>
  <si>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</si>
  <si>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</si>
  <si>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</si>
  <si>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</si>
  <si>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</si>
  <si>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</si>
  <si>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</si>
  <si>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</si>
  <si>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</si>
  <si>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</si>
  <si>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</si>
  <si>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</si>
  <si>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</si>
  <si>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</si>
  <si>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</si>
  <si>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</si>
  <si>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</si>
  <si>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</si>
  <si>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</si>
  <si>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</si>
  <si>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</si>
  <si>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</si>
  <si>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</si>
  <si>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</si>
  <si>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</si>
  <si>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</si>
  <si>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</si>
  <si>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</si>
  <si>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</si>
  <si>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</si>
  <si>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</si>
  <si>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</si>
  <si>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</si>
  <si>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</si>
  <si>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</si>
  <si>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</si>
  <si>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</si>
  <si>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</si>
  <si>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</si>
  <si>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</si>
  <si>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</si>
  <si>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</si>
  <si>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</si>
  <si>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</si>
  <si>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</si>
  <si>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</si>
  <si>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</si>
  <si>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</si>
  <si>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</si>
  <si>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</si>
  <si>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</si>
  <si>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</si>
  <si>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</si>
  <si>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</si>
  <si>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</si>
  <si>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</si>
  <si>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</si>
  <si>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</si>
  <si>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</si>
  <si>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</si>
  <si>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</si>
  <si>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</si>
  <si>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</si>
  <si>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</si>
  <si>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</si>
  <si>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</si>
  <si>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</si>
  <si>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</si>
  <si>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</si>
  <si>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</si>
  <si>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</si>
  <si>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</si>
  <si>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</si>
  <si>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</si>
  <si>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</si>
  <si>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</si>
  <si>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</si>
  <si>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</si>
  <si>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</si>
  <si>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</si>
  <si>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</si>
  <si>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</si>
  <si>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</si>
  <si>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</si>
  <si>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</si>
  <si>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</si>
  <si>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</si>
  <si>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</si>
  <si>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</si>
  <si>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</si>
  <si>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</si>
  <si>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</si>
  <si>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</si>
  <si>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</si>
  <si>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</si>
  <si>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</si>
  <si>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</si>
  <si>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</si>
  <si>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</si>
  <si>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</si>
  <si>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</si>
  <si>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</si>
  <si>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</si>
  <si>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</si>
  <si>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</si>
  <si>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</si>
  <si>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</si>
  <si>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</si>
  <si>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</si>
  <si>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</si>
  <si>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</si>
  <si>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</si>
  <si>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</si>
  <si>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</si>
  <si>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</si>
  <si>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Устройство искусственной дорожной неровности</t>
  </si>
  <si>
    <t>Ремонт перекрытий в многоквартирных жилых домах</t>
  </si>
  <si>
    <t xml:space="preserve">Резервный электрический кабель питания </t>
  </si>
  <si>
    <t>между скважиной 1 и 9 ВЗУ-1</t>
  </si>
  <si>
    <t>Капитальный ремонт тепловой сети</t>
  </si>
  <si>
    <t xml:space="preserve">от д.8  до д.5 (церковь) по ул.Театральная </t>
  </si>
  <si>
    <t>от д.9 по ул. Трудовые резервы  до д.6 по  ул. Строителей д. 6 (от ТК 21 до ТК 27)</t>
  </si>
  <si>
    <t>от  МЖД № 3 по ул. 50 лет Октября до объездной дороги по ул. 40 лет Победы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</si>
  <si>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</si>
  <si>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</si>
  <si>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</si>
  <si>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</si>
  <si>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</si>
  <si>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</si>
  <si>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</si>
  <si>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</si>
  <si>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</si>
  <si>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</si>
  <si>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</si>
  <si>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</si>
  <si>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</si>
  <si>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</si>
  <si>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</si>
  <si>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</si>
  <si>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</si>
  <si>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</si>
  <si>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</si>
  <si>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</si>
  <si>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</si>
  <si>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</si>
  <si>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</si>
  <si>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</si>
  <si>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</si>
  <si>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</si>
  <si>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</si>
  <si>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</si>
  <si>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</si>
  <si>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</si>
  <si>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</si>
  <si>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</si>
  <si>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</si>
  <si>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</si>
  <si>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</si>
  <si>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</si>
  <si>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</si>
  <si>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</si>
  <si>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</si>
  <si>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</si>
  <si>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</si>
  <si>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</si>
  <si>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</si>
  <si>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</si>
  <si>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</si>
  <si>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</si>
  <si>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</si>
  <si>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</si>
  <si>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</si>
  <si>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</si>
  <si>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</si>
  <si>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</si>
  <si>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</si>
  <si>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</si>
  <si>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</si>
  <si>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</si>
  <si>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</si>
  <si>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</si>
  <si>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</si>
  <si>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</si>
  <si>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</si>
  <si>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</si>
  <si>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</si>
  <si>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</si>
  <si>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</si>
  <si>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</si>
  <si>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</si>
  <si>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</si>
  <si>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</si>
  <si>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</si>
  <si>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</si>
  <si>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</si>
  <si>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Ремонт  дороги </t>
  </si>
  <si>
    <t>Площадь Рлдултовского</t>
  </si>
  <si>
    <t>в районе д.51 по улице 1 Мая</t>
  </si>
  <si>
    <t>5.1.15</t>
  </si>
  <si>
    <t xml:space="preserve">ул. Горького д.д.15, 25, 27                       </t>
  </si>
  <si>
    <t>Разработка проекта и выполнение работ по усилению аварийных строительных конструкций  для установки новых котлов. Приобретение и установка новых котлов.</t>
  </si>
  <si>
    <t>Ремонт колодцев</t>
  </si>
  <si>
    <t>д. Рогачево</t>
  </si>
  <si>
    <t>5.2.11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</si>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</sst>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  <numFmt numFmtId="183" formatCode="[$-419]mmmm\ yyyy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_р_."/>
    <numFmt numFmtId="195" formatCode="#,##0.0_р_."/>
    <numFmt numFmtId="196" formatCode="#,##0_ ;\-#,##0\ "/>
    <numFmt numFmtId="197" formatCode="#,##0.00_ ;[Red]\-#,##0.00_ "/>
    <numFmt numFmtId="198" formatCode="0.00000"/>
    <numFmt numFmtId="199" formatCode="0.000000000"/>
    <numFmt numFmtId="200" formatCode="0.0000"/>
    <numFmt numFmtId="201" formatCode="#,##0.000"/>
  </numFmts>
  <fonts count="44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9" applyNumberFormat="1" applyFont="1" applyFill="1" applyBorder="1" applyAlignment="1">
      <alignment wrapText="1"/>
      <protection/>
    </xf>
    <xf numFmtId="165" fontId="26" fillId="0" borderId="11" xfId="59" applyNumberFormat="1" applyFont="1" applyFill="1" applyBorder="1" applyAlignment="1">
      <alignment wrapText="1"/>
      <protection/>
    </xf>
    <xf numFmtId="0" fontId="23" fillId="0" borderId="0" xfId="58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vertical="top" wrapText="1"/>
      <protection/>
    </xf>
    <xf numFmtId="49" fontId="22" fillId="0" borderId="11" xfId="55" applyNumberFormat="1" applyFont="1" applyFill="1" applyBorder="1" applyAlignment="1">
      <alignment horizontal="center" wrapText="1"/>
      <protection/>
    </xf>
    <xf numFmtId="164" fontId="22" fillId="0" borderId="11" xfId="55" applyNumberFormat="1" applyFont="1" applyFill="1" applyBorder="1" applyAlignment="1">
      <alignment horizontal="right"/>
      <protection/>
    </xf>
    <xf numFmtId="0" fontId="23" fillId="0" borderId="11" xfId="55" applyFont="1" applyFill="1" applyBorder="1" applyAlignment="1">
      <alignment vertical="top" wrapText="1"/>
      <protection/>
    </xf>
    <xf numFmtId="49" fontId="23" fillId="0" borderId="11" xfId="55" applyNumberFormat="1" applyFont="1" applyFill="1" applyBorder="1" applyAlignment="1">
      <alignment horizontal="center" wrapText="1"/>
      <protection/>
    </xf>
    <xf numFmtId="164" fontId="23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center"/>
      <protection/>
    </xf>
    <xf numFmtId="164" fontId="23" fillId="0" borderId="11" xfId="55" applyNumberFormat="1" applyFont="1" applyFill="1" applyBorder="1" applyAlignment="1">
      <alignment horizontal="right"/>
      <protection/>
    </xf>
    <xf numFmtId="164" fontId="22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wrapText="1"/>
      <protection/>
    </xf>
    <xf numFmtId="49" fontId="23" fillId="0" borderId="12" xfId="55" applyNumberFormat="1" applyFont="1" applyFill="1" applyBorder="1" applyAlignment="1">
      <alignment wrapText="1"/>
      <protection/>
    </xf>
    <xf numFmtId="164" fontId="23" fillId="0" borderId="12" xfId="55" applyNumberFormat="1" applyFont="1" applyFill="1" applyBorder="1" applyAlignment="1">
      <alignment wrapText="1"/>
      <protection/>
    </xf>
    <xf numFmtId="49" fontId="23" fillId="0" borderId="10" xfId="58" applyNumberFormat="1" applyFont="1" applyFill="1" applyBorder="1" applyAlignment="1">
      <alignment horizontal="left" vertical="top" wrapText="1"/>
      <protection/>
    </xf>
    <xf numFmtId="164" fontId="23" fillId="0" borderId="13" xfId="55" applyNumberFormat="1" applyFont="1" applyFill="1" applyBorder="1" applyAlignment="1">
      <alignment horizontal="right" wrapText="1"/>
      <protection/>
    </xf>
    <xf numFmtId="49" fontId="22" fillId="0" borderId="12" xfId="55" applyNumberFormat="1" applyFont="1" applyFill="1" applyBorder="1" applyAlignment="1">
      <alignment wrapText="1"/>
      <protection/>
    </xf>
    <xf numFmtId="164" fontId="22" fillId="0" borderId="13" xfId="55" applyNumberFormat="1" applyFont="1" applyFill="1" applyBorder="1" applyAlignment="1">
      <alignment wrapText="1"/>
      <protection/>
    </xf>
    <xf numFmtId="0" fontId="22" fillId="0" borderId="14" xfId="55" applyFont="1" applyFill="1" applyBorder="1" applyAlignment="1">
      <alignment vertical="top" wrapText="1"/>
      <protection/>
    </xf>
    <xf numFmtId="49" fontId="22" fillId="0" borderId="14" xfId="55" applyNumberFormat="1" applyFont="1" applyFill="1" applyBorder="1">
      <alignment/>
      <protection/>
    </xf>
    <xf numFmtId="164" fontId="22" fillId="0" borderId="14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left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9" applyNumberFormat="1" applyFont="1" applyFill="1" applyBorder="1" applyAlignment="1">
      <alignment vertical="top" wrapText="1"/>
      <protection/>
    </xf>
    <xf numFmtId="0" fontId="22" fillId="0" borderId="0" xfId="59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5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5" applyFont="1" applyFill="1" applyBorder="1" applyAlignment="1">
      <alignment vertical="top" wrapText="1"/>
      <protection/>
    </xf>
    <xf numFmtId="0" fontId="23" fillId="0" borderId="0" xfId="58" applyFont="1" applyFill="1" applyAlignment="1">
      <alignment/>
      <protection/>
    </xf>
    <xf numFmtId="0" fontId="23" fillId="0" borderId="0" xfId="55" applyFont="1" applyFill="1" applyAlignment="1">
      <alignment/>
      <protection/>
    </xf>
    <xf numFmtId="0" fontId="23" fillId="0" borderId="11" xfId="55" applyFont="1" applyFill="1" applyBorder="1" applyAlignment="1">
      <alignment vertical="center" wrapText="1"/>
      <protection/>
    </xf>
    <xf numFmtId="49" fontId="22" fillId="0" borderId="11" xfId="55" applyNumberFormat="1" applyFont="1" applyFill="1" applyBorder="1" applyAlignment="1">
      <alignment wrapText="1"/>
      <protection/>
    </xf>
    <xf numFmtId="49" fontId="23" fillId="0" borderId="11" xfId="55" applyNumberFormat="1" applyFont="1" applyFill="1" applyBorder="1" applyAlignment="1">
      <alignment/>
      <protection/>
    </xf>
    <xf numFmtId="49" fontId="22" fillId="0" borderId="15" xfId="55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9" applyNumberFormat="1" applyFont="1" applyFill="1" applyBorder="1" applyAlignment="1">
      <alignment vertical="top" wrapText="1"/>
      <protection/>
    </xf>
    <xf numFmtId="0" fontId="30" fillId="0" borderId="11" xfId="55" applyFont="1" applyFill="1" applyBorder="1" applyAlignment="1">
      <alignment vertical="top" wrapText="1"/>
      <protection/>
    </xf>
    <xf numFmtId="49" fontId="30" fillId="0" borderId="11" xfId="55" applyNumberFormat="1" applyFont="1" applyFill="1" applyBorder="1" applyAlignment="1">
      <alignment horizontal="center" wrapText="1"/>
      <protection/>
    </xf>
    <xf numFmtId="49" fontId="30" fillId="0" borderId="11" xfId="55" applyNumberFormat="1" applyFont="1" applyFill="1" applyBorder="1" applyAlignment="1">
      <alignment wrapText="1"/>
      <protection/>
    </xf>
    <xf numFmtId="164" fontId="30" fillId="0" borderId="11" xfId="55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2" fillId="0" borderId="11" xfId="55" applyFont="1" applyFill="1" applyBorder="1" applyAlignment="1">
      <alignment vertical="top" wrapText="1"/>
      <protection/>
    </xf>
    <xf numFmtId="49" fontId="32" fillId="0" borderId="11" xfId="55" applyNumberFormat="1" applyFont="1" applyFill="1" applyBorder="1" applyAlignment="1">
      <alignment horizontal="center" wrapText="1"/>
      <protection/>
    </xf>
    <xf numFmtId="49" fontId="32" fillId="0" borderId="11" xfId="55" applyNumberFormat="1" applyFont="1" applyFill="1" applyBorder="1" applyAlignment="1">
      <alignment wrapText="1"/>
      <protection/>
    </xf>
    <xf numFmtId="164" fontId="32" fillId="0" borderId="11" xfId="55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164" fontId="32" fillId="0" borderId="11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/>
      <protection/>
    </xf>
    <xf numFmtId="49" fontId="30" fillId="0" borderId="12" xfId="55" applyNumberFormat="1" applyFont="1" applyFill="1" applyBorder="1" applyAlignment="1">
      <alignment wrapText="1"/>
      <protection/>
    </xf>
    <xf numFmtId="164" fontId="30" fillId="0" borderId="12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9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9" applyNumberFormat="1" applyFont="1" applyFill="1" applyBorder="1" applyAlignment="1">
      <alignment horizontal="right" wrapText="1"/>
      <protection/>
    </xf>
    <xf numFmtId="49" fontId="34" fillId="0" borderId="11" xfId="59" applyNumberFormat="1" applyFont="1" applyFill="1" applyBorder="1" applyAlignment="1">
      <alignment horizontal="center" vertical="center" wrapText="1"/>
      <protection/>
    </xf>
    <xf numFmtId="49" fontId="32" fillId="0" borderId="11" xfId="59" applyNumberFormat="1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165" fontId="30" fillId="0" borderId="11" xfId="15" applyNumberFormat="1" applyFont="1" applyFill="1" applyBorder="1" applyAlignment="1">
      <alignment horizontal="right"/>
      <protection/>
    </xf>
    <xf numFmtId="0" fontId="37" fillId="0" borderId="11" xfId="60" applyFont="1" applyFill="1" applyBorder="1" applyAlignment="1">
      <alignment horizontal="left" wrapText="1"/>
      <protection/>
    </xf>
    <xf numFmtId="165" fontId="37" fillId="0" borderId="11" xfId="15" applyNumberFormat="1" applyFont="1" applyFill="1" applyBorder="1" applyAlignment="1">
      <alignment horizontal="right"/>
      <protection/>
    </xf>
    <xf numFmtId="165" fontId="23" fillId="0" borderId="11" xfId="15" applyNumberFormat="1" applyFont="1" applyFill="1" applyBorder="1" applyAlignment="1">
      <alignment horizontal="right"/>
      <protection/>
    </xf>
    <xf numFmtId="165" fontId="35" fillId="0" borderId="11" xfId="15" applyNumberFormat="1" applyFont="1" applyFill="1" applyBorder="1" applyAlignment="1">
      <alignment horizontal="right"/>
      <protection/>
    </xf>
    <xf numFmtId="165" fontId="36" fillId="0" borderId="11" xfId="60" applyNumberFormat="1" applyFont="1" applyFill="1" applyBorder="1">
      <alignment/>
      <protection/>
    </xf>
    <xf numFmtId="0" fontId="30" fillId="0" borderId="11" xfId="60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49" fontId="22" fillId="0" borderId="11" xfId="59" applyNumberFormat="1" applyFont="1" applyFill="1" applyBorder="1" applyAlignment="1">
      <alignment horizontal="center" vertical="center" wrapText="1"/>
      <protection/>
    </xf>
    <xf numFmtId="165" fontId="30" fillId="0" borderId="11" xfId="60" applyNumberFormat="1" applyFont="1" applyFill="1" applyBorder="1" applyAlignment="1">
      <alignment horizontal="right" wrapText="1"/>
      <protection/>
    </xf>
    <xf numFmtId="165" fontId="23" fillId="0" borderId="0" xfId="0" applyNumberFormat="1" applyFont="1" applyFill="1" applyAlignment="1">
      <alignment horizontal="right"/>
    </xf>
    <xf numFmtId="165" fontId="34" fillId="0" borderId="11" xfId="59" applyNumberFormat="1" applyFont="1" applyFill="1" applyBorder="1" applyAlignment="1">
      <alignment horizontal="right" vertical="center" wrapText="1"/>
      <protection/>
    </xf>
    <xf numFmtId="165" fontId="22" fillId="0" borderId="11" xfId="59" applyNumberFormat="1" applyFont="1" applyFill="1" applyBorder="1" applyAlignment="1">
      <alignment horizontal="right" vertical="center" wrapText="1"/>
      <protection/>
    </xf>
    <xf numFmtId="165" fontId="23" fillId="0" borderId="11" xfId="56" applyNumberFormat="1" applyFont="1" applyFill="1" applyBorder="1" applyAlignment="1">
      <alignment horizontal="right" vertical="center" wrapText="1"/>
      <protection/>
    </xf>
    <xf numFmtId="165" fontId="38" fillId="0" borderId="11" xfId="60" applyNumberFormat="1" applyFont="1" applyFill="1" applyBorder="1" applyAlignment="1">
      <alignment horizontal="right"/>
      <protection/>
    </xf>
    <xf numFmtId="165" fontId="32" fillId="0" borderId="11" xfId="59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ill="1" applyAlignment="1">
      <alignment/>
    </xf>
    <xf numFmtId="0" fontId="0" fillId="0" borderId="0" xfId="55" applyFill="1">
      <alignment/>
      <protection/>
    </xf>
    <xf numFmtId="165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3" fillId="0" borderId="11" xfId="56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23" fillId="0" borderId="11" xfId="55" applyNumberFormat="1" applyFont="1" applyFill="1" applyBorder="1" applyAlignment="1">
      <alignment wrapText="1"/>
      <protection/>
    </xf>
    <xf numFmtId="165" fontId="3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3" fillId="0" borderId="0" xfId="55" applyNumberFormat="1" applyFont="1" applyFill="1" applyBorder="1" applyAlignment="1">
      <alignment wrapText="1"/>
      <protection/>
    </xf>
    <xf numFmtId="165" fontId="3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164" fontId="23" fillId="0" borderId="0" xfId="55" applyNumberFormat="1" applyFont="1" applyFill="1" applyBorder="1" applyAlignment="1">
      <alignment horizontal="right" wrapText="1"/>
      <protection/>
    </xf>
    <xf numFmtId="0" fontId="23" fillId="0" borderId="0" xfId="54" applyFont="1" applyFill="1">
      <alignment/>
      <protection/>
    </xf>
    <xf numFmtId="0" fontId="40" fillId="0" borderId="11" xfId="57" applyFont="1" applyFill="1" applyBorder="1" applyAlignment="1">
      <alignment horizontal="center"/>
      <protection/>
    </xf>
    <xf numFmtId="0" fontId="22" fillId="0" borderId="11" xfId="57" applyFont="1" applyFill="1" applyBorder="1" applyAlignment="1">
      <alignment horizontal="center" wrapText="1"/>
      <protection/>
    </xf>
    <xf numFmtId="0" fontId="22" fillId="0" borderId="11" xfId="57" applyFont="1" applyFill="1" applyBorder="1" applyAlignment="1">
      <alignment horizontal="left" wrapText="1"/>
      <protection/>
    </xf>
    <xf numFmtId="0" fontId="40" fillId="0" borderId="11" xfId="57" applyFont="1" applyFill="1" applyBorder="1" applyAlignment="1">
      <alignment/>
      <protection/>
    </xf>
    <xf numFmtId="0" fontId="41" fillId="0" borderId="11" xfId="57" applyFont="1" applyFill="1" applyBorder="1" applyAlignment="1">
      <alignment vertical="top" wrapText="1"/>
      <protection/>
    </xf>
    <xf numFmtId="4" fontId="22" fillId="0" borderId="11" xfId="57" applyNumberFormat="1" applyFont="1" applyFill="1" applyBorder="1" applyAlignment="1">
      <alignment horizontal="right" wrapText="1"/>
      <protection/>
    </xf>
    <xf numFmtId="49" fontId="35" fillId="0" borderId="11" xfId="57" applyNumberFormat="1" applyFont="1" applyFill="1" applyBorder="1" applyAlignment="1">
      <alignment/>
      <protection/>
    </xf>
    <xf numFmtId="0" fontId="24" fillId="0" borderId="11" xfId="57" applyFont="1" applyFill="1" applyBorder="1" applyAlignment="1">
      <alignment vertical="top" wrapText="1"/>
      <protection/>
    </xf>
    <xf numFmtId="164" fontId="23" fillId="0" borderId="11" xfId="57" applyNumberFormat="1" applyFont="1" applyFill="1" applyBorder="1" applyAlignment="1">
      <alignment horizontal="right" wrapText="1"/>
      <protection/>
    </xf>
    <xf numFmtId="164" fontId="22" fillId="0" borderId="11" xfId="57" applyNumberFormat="1" applyFont="1" applyFill="1" applyBorder="1" applyAlignment="1">
      <alignment horizontal="right" wrapText="1"/>
      <protection/>
    </xf>
    <xf numFmtId="49" fontId="40" fillId="0" borderId="11" xfId="57" applyNumberFormat="1" applyFont="1" applyFill="1" applyBorder="1" applyAlignment="1">
      <alignment/>
      <protection/>
    </xf>
    <xf numFmtId="165" fontId="23" fillId="0" borderId="11" xfId="57" applyNumberFormat="1" applyFont="1" applyFill="1" applyBorder="1" applyAlignment="1">
      <alignment horizontal="right"/>
      <protection/>
    </xf>
    <xf numFmtId="4" fontId="22" fillId="0" borderId="11" xfId="57" applyNumberFormat="1" applyFont="1" applyFill="1" applyBorder="1" applyAlignment="1">
      <alignment horizontal="right"/>
      <protection/>
    </xf>
    <xf numFmtId="165" fontId="22" fillId="0" borderId="11" xfId="57" applyNumberFormat="1" applyFont="1" applyFill="1" applyBorder="1" applyAlignment="1">
      <alignment horizontal="right"/>
      <protection/>
    </xf>
    <xf numFmtId="0" fontId="24" fillId="0" borderId="11" xfId="57" applyFont="1" applyFill="1" applyBorder="1" applyAlignment="1">
      <alignment horizontal="left" vertical="top" wrapText="1"/>
      <protection/>
    </xf>
    <xf numFmtId="0" fontId="41" fillId="0" borderId="11" xfId="57" applyFont="1" applyFill="1" applyBorder="1" applyAlignment="1">
      <alignment horizontal="left" vertical="top" wrapText="1"/>
      <protection/>
    </xf>
    <xf numFmtId="4" fontId="23" fillId="0" borderId="11" xfId="57" applyNumberFormat="1" applyFont="1" applyFill="1" applyBorder="1" applyAlignment="1">
      <alignment horizontal="right" wrapText="1"/>
      <protection/>
    </xf>
    <xf numFmtId="0" fontId="40" fillId="0" borderId="0" xfId="57" applyFont="1">
      <alignment/>
      <protection/>
    </xf>
    <xf numFmtId="0" fontId="41" fillId="0" borderId="12" xfId="57" applyFont="1" applyFill="1" applyBorder="1" applyAlignment="1">
      <alignment horizontal="left" vertical="top" wrapText="1"/>
      <protection/>
    </xf>
    <xf numFmtId="165" fontId="22" fillId="0" borderId="12" xfId="57" applyNumberFormat="1" applyFont="1" applyFill="1" applyBorder="1" applyAlignment="1">
      <alignment horizontal="right"/>
      <protection/>
    </xf>
    <xf numFmtId="49" fontId="40" fillId="0" borderId="11" xfId="57" applyNumberFormat="1" applyFont="1" applyFill="1" applyBorder="1" applyAlignment="1">
      <alignment wrapText="1"/>
      <protection/>
    </xf>
    <xf numFmtId="49" fontId="41" fillId="0" borderId="11" xfId="57" applyNumberFormat="1" applyFont="1" applyFill="1" applyBorder="1" applyAlignment="1">
      <alignment horizontal="left" vertical="top" wrapText="1"/>
      <protection/>
    </xf>
    <xf numFmtId="164" fontId="22" fillId="0" borderId="11" xfId="57" applyNumberFormat="1" applyFont="1" applyFill="1" applyBorder="1" applyAlignment="1">
      <alignment horizontal="right"/>
      <protection/>
    </xf>
    <xf numFmtId="49" fontId="35" fillId="0" borderId="11" xfId="57" applyNumberFormat="1" applyFont="1" applyFill="1" applyBorder="1" applyAlignment="1">
      <alignment wrapText="1"/>
      <protection/>
    </xf>
    <xf numFmtId="164" fontId="23" fillId="0" borderId="11" xfId="57" applyNumberFormat="1" applyFont="1" applyFill="1" applyBorder="1" applyAlignment="1">
      <alignment horizontal="right"/>
      <protection/>
    </xf>
    <xf numFmtId="0" fontId="35" fillId="0" borderId="11" xfId="57" applyFont="1" applyFill="1" applyBorder="1" applyAlignment="1">
      <alignment/>
      <protection/>
    </xf>
    <xf numFmtId="0" fontId="41" fillId="0" borderId="11" xfId="57" applyFont="1" applyFill="1" applyBorder="1" applyAlignment="1">
      <alignment vertical="top"/>
      <protection/>
    </xf>
    <xf numFmtId="198" fontId="33" fillId="0" borderId="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0" xfId="55" applyFont="1">
      <alignment/>
      <protection/>
    </xf>
    <xf numFmtId="0" fontId="23" fillId="0" borderId="11" xfId="55" applyFont="1" applyBorder="1" applyAlignment="1">
      <alignment horizontal="left" wrapText="1"/>
      <protection/>
    </xf>
    <xf numFmtId="165" fontId="23" fillId="0" borderId="11" xfId="55" applyNumberFormat="1" applyFont="1" applyFill="1" applyBorder="1" applyAlignment="1">
      <alignment horizontal="center" wrapText="1"/>
      <protection/>
    </xf>
    <xf numFmtId="0" fontId="22" fillId="0" borderId="11" xfId="55" applyFont="1" applyBorder="1" applyAlignment="1">
      <alignment wrapText="1"/>
      <protection/>
    </xf>
    <xf numFmtId="0" fontId="23" fillId="0" borderId="11" xfId="55" applyFont="1" applyBorder="1">
      <alignment/>
      <protection/>
    </xf>
    <xf numFmtId="49" fontId="22" fillId="0" borderId="11" xfId="55" applyNumberFormat="1" applyFont="1" applyFill="1" applyBorder="1" applyAlignment="1">
      <alignment horizontal="left" wrapText="1"/>
      <protection/>
    </xf>
    <xf numFmtId="0" fontId="23" fillId="0" borderId="11" xfId="55" applyFont="1" applyBorder="1" applyAlignment="1">
      <alignment wrapText="1"/>
      <protection/>
    </xf>
    <xf numFmtId="0" fontId="22" fillId="0" borderId="11" xfId="55" applyFont="1" applyBorder="1">
      <alignment/>
      <protection/>
    </xf>
    <xf numFmtId="0" fontId="23" fillId="0" borderId="11" xfId="0" applyFont="1" applyBorder="1" applyAlignment="1">
      <alignment horizontal="left" wrapText="1"/>
    </xf>
    <xf numFmtId="49" fontId="23" fillId="0" borderId="0" xfId="55" applyNumberFormat="1" applyFont="1" applyFill="1" applyBorder="1" applyAlignment="1">
      <alignment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164" fontId="23" fillId="0" borderId="0" xfId="0" applyNumberFormat="1" applyFont="1" applyFill="1" applyBorder="1" applyAlignment="1">
      <alignment horizontal="right" wrapText="1"/>
    </xf>
    <xf numFmtId="199" fontId="2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Fill="1" applyAlignment="1">
      <alignment/>
    </xf>
    <xf numFmtId="49" fontId="23" fillId="0" borderId="0" xfId="56" applyNumberFormat="1" applyFont="1" applyFill="1" applyAlignment="1">
      <alignment horizontal="right" vertical="center"/>
      <protection/>
    </xf>
    <xf numFmtId="0" fontId="23" fillId="0" borderId="0" xfId="56" applyFont="1" applyFill="1">
      <alignment/>
      <protection/>
    </xf>
    <xf numFmtId="49" fontId="23" fillId="0" borderId="13" xfId="56" applyNumberFormat="1" applyFont="1" applyFill="1" applyBorder="1" applyAlignment="1">
      <alignment horizontal="right" vertical="center" wrapText="1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165" fontId="22" fillId="0" borderId="11" xfId="56" applyNumberFormat="1" applyFont="1" applyFill="1" applyBorder="1" applyAlignment="1">
      <alignment horizontal="right" vertical="center" wrapText="1"/>
      <protection/>
    </xf>
    <xf numFmtId="165" fontId="34" fillId="0" borderId="11" xfId="56" applyNumberFormat="1" applyFont="1" applyFill="1" applyBorder="1" applyAlignment="1">
      <alignment horizontal="right" vertical="center" wrapText="1"/>
      <protection/>
    </xf>
    <xf numFmtId="49" fontId="23" fillId="0" borderId="11" xfId="56" applyNumberFormat="1" applyFont="1" applyFill="1" applyBorder="1" applyAlignment="1">
      <alignment horizontal="right" vertical="center" wrapText="1"/>
      <protection/>
    </xf>
    <xf numFmtId="0" fontId="23" fillId="0" borderId="11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horizontal="right" vertical="center" wrapText="1"/>
      <protection/>
    </xf>
    <xf numFmtId="165" fontId="39" fillId="0" borderId="11" xfId="56" applyNumberFormat="1" applyFont="1" applyFill="1" applyBorder="1" applyAlignment="1">
      <alignment horizontal="right" vertical="center" wrapText="1"/>
      <protection/>
    </xf>
    <xf numFmtId="0" fontId="23" fillId="0" borderId="11" xfId="56" applyFont="1" applyFill="1" applyBorder="1" applyAlignment="1">
      <alignment horizontal="justify" vertical="center" wrapText="1"/>
      <protection/>
    </xf>
    <xf numFmtId="0" fontId="23" fillId="0" borderId="16" xfId="56" applyFont="1" applyFill="1" applyBorder="1" applyAlignment="1">
      <alignment horizontal="left" vertical="center" wrapText="1"/>
      <protection/>
    </xf>
    <xf numFmtId="0" fontId="23" fillId="0" borderId="0" xfId="56" applyFont="1" applyFill="1" applyAlignment="1">
      <alignment horizontal="left" vertical="center"/>
      <protection/>
    </xf>
    <xf numFmtId="165" fontId="30" fillId="0" borderId="11" xfId="56" applyNumberFormat="1" applyFont="1" applyFill="1" applyBorder="1" applyAlignment="1">
      <alignment horizontal="right" vertical="center" wrapText="1"/>
      <protection/>
    </xf>
    <xf numFmtId="49" fontId="23" fillId="0" borderId="12" xfId="56" applyNumberFormat="1" applyFont="1" applyFill="1" applyBorder="1" applyAlignment="1">
      <alignment horizontal="righ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183" fontId="23" fillId="0" borderId="11" xfId="56" applyNumberFormat="1" applyFont="1" applyFill="1" applyBorder="1" applyAlignment="1">
      <alignment horizontal="left" vertical="center" wrapText="1"/>
      <protection/>
    </xf>
    <xf numFmtId="49" fontId="23" fillId="0" borderId="11" xfId="59" applyNumberFormat="1" applyFont="1" applyFill="1" applyBorder="1" applyAlignment="1">
      <alignment horizontal="left" vertical="center" wrapText="1"/>
      <protection/>
    </xf>
    <xf numFmtId="0" fontId="23" fillId="0" borderId="13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vertical="center"/>
      <protection/>
    </xf>
    <xf numFmtId="0" fontId="23" fillId="0" borderId="0" xfId="56" applyFont="1" applyFill="1" applyAlignment="1">
      <alignment vertical="center"/>
      <protection/>
    </xf>
    <xf numFmtId="165" fontId="23" fillId="0" borderId="0" xfId="56" applyNumberFormat="1" applyFont="1" applyFill="1" applyAlignment="1">
      <alignment horizontal="right" vertical="center"/>
      <protection/>
    </xf>
    <xf numFmtId="0" fontId="24" fillId="0" borderId="0" xfId="0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23" fillId="0" borderId="17" xfId="56" applyNumberFormat="1" applyFont="1" applyFill="1" applyBorder="1" applyAlignment="1">
      <alignment horizontal="right" vertical="center" wrapText="1"/>
      <protection/>
    </xf>
    <xf numFmtId="165" fontId="23" fillId="0" borderId="18" xfId="56" applyNumberFormat="1" applyFont="1" applyFill="1" applyBorder="1" applyAlignment="1">
      <alignment horizontal="right" vertical="center" wrapText="1"/>
      <protection/>
    </xf>
    <xf numFmtId="165" fontId="23" fillId="0" borderId="19" xfId="56" applyNumberFormat="1" applyFont="1" applyFill="1" applyBorder="1" applyAlignment="1">
      <alignment horizontal="right" vertical="center" wrapText="1"/>
      <protection/>
    </xf>
    <xf numFmtId="0" fontId="23" fillId="0" borderId="11" xfId="60" applyFont="1" applyFill="1" applyBorder="1" applyAlignment="1">
      <alignment horizontal="left" vertical="center" wrapText="1"/>
      <protection/>
    </xf>
    <xf numFmtId="0" fontId="23" fillId="0" borderId="11" xfId="60" applyFont="1" applyFill="1" applyBorder="1" applyAlignment="1">
      <alignment horizontal="left" wrapText="1"/>
      <protection/>
    </xf>
    <xf numFmtId="165" fontId="23" fillId="0" borderId="11" xfId="60" applyNumberFormat="1" applyFont="1" applyFill="1" applyBorder="1" applyAlignment="1">
      <alignment horizontal="right" vertical="center" wrapText="1"/>
      <protection/>
    </xf>
    <xf numFmtId="165" fontId="23" fillId="0" borderId="11" xfId="60" applyNumberFormat="1" applyFont="1" applyFill="1" applyBorder="1" applyAlignment="1">
      <alignment horizontal="right" wrapText="1"/>
      <protection/>
    </xf>
    <xf numFmtId="165" fontId="23" fillId="0" borderId="11" xfId="56" applyNumberFormat="1" applyFont="1" applyFill="1" applyBorder="1" applyAlignment="1">
      <alignment vertical="center" wrapText="1"/>
      <protection/>
    </xf>
    <xf numFmtId="165" fontId="0" fillId="24" borderId="0" xfId="0" applyNumberFormat="1" applyFill="1" applyBorder="1" applyAlignment="1">
      <alignment/>
    </xf>
    <xf numFmtId="0" fontId="22" fillId="0" borderId="0" xfId="57" applyFont="1" applyFill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22" fillId="0" borderId="0" xfId="58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2" fillId="0" borderId="0" xfId="59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0" fontId="22" fillId="0" borderId="0" xfId="55" applyFont="1" applyAlignment="1">
      <alignment horizontal="center" wrapText="1"/>
      <protection/>
    </xf>
    <xf numFmtId="165" fontId="23" fillId="0" borderId="13" xfId="56" applyNumberFormat="1" applyFont="1" applyFill="1" applyBorder="1" applyAlignment="1">
      <alignment horizontal="center" vertical="center" wrapText="1"/>
      <protection/>
    </xf>
    <xf numFmtId="165" fontId="23" fillId="0" borderId="16" xfId="56" applyNumberFormat="1" applyFont="1" applyFill="1" applyBorder="1" applyAlignment="1">
      <alignment horizontal="center" vertical="center" wrapText="1"/>
      <protection/>
    </xf>
    <xf numFmtId="165" fontId="23" fillId="0" borderId="12" xfId="56" applyNumberFormat="1" applyFont="1" applyFill="1" applyBorder="1" applyAlignment="1">
      <alignment horizontal="center" vertical="center" wrapText="1"/>
      <protection/>
    </xf>
    <xf numFmtId="0" fontId="22" fillId="0" borderId="0" xfId="56" applyNumberFormat="1" applyFont="1" applyFill="1" applyAlignment="1">
      <alignment horizontal="center" vertical="center"/>
      <protection/>
    </xf>
    <xf numFmtId="0" fontId="22" fillId="0" borderId="0" xfId="56" applyNumberFormat="1" applyFont="1" applyFill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left" vertical="center" wrapText="1"/>
      <protection/>
    </xf>
    <xf numFmtId="0" fontId="23" fillId="0" borderId="16" xfId="56" applyFont="1" applyFill="1" applyBorder="1" applyAlignment="1">
      <alignment horizontal="left" vertical="center" wrapText="1"/>
      <protection/>
    </xf>
    <xf numFmtId="49" fontId="34" fillId="0" borderId="11" xfId="59" applyNumberFormat="1" applyFont="1" applyFill="1" applyBorder="1" applyAlignment="1">
      <alignment horizontal="left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2" xfId="56" applyFont="1" applyFill="1" applyBorder="1" applyAlignment="1">
      <alignment horizontal="center" vertical="center" wrapText="1"/>
      <protection/>
    </xf>
    <xf numFmtId="165" fontId="23" fillId="0" borderId="13" xfId="56" applyNumberFormat="1" applyFont="1" applyFill="1" applyBorder="1" applyAlignment="1">
      <alignment horizontal="right" vertical="center" wrapText="1"/>
      <protection/>
    </xf>
    <xf numFmtId="165" fontId="23" fillId="0" borderId="16" xfId="56" applyNumberFormat="1" applyFont="1" applyFill="1" applyBorder="1" applyAlignment="1">
      <alignment horizontal="right" vertical="center" wrapText="1"/>
      <protection/>
    </xf>
    <xf numFmtId="165" fontId="23" fillId="0" borderId="12" xfId="56" applyNumberFormat="1" applyFont="1" applyFill="1" applyBorder="1" applyAlignment="1">
      <alignment horizontal="right" vertical="center" wrapText="1"/>
      <protection/>
    </xf>
    <xf numFmtId="0" fontId="22" fillId="0" borderId="11" xfId="59" applyFont="1" applyFill="1" applyBorder="1" applyAlignment="1">
      <alignment horizontal="left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3" fillId="0" borderId="21" xfId="56" applyFont="1" applyFill="1" applyBorder="1" applyAlignment="1">
      <alignment horizontal="center" vertical="center" wrapText="1"/>
      <protection/>
    </xf>
    <xf numFmtId="0" fontId="32" fillId="0" borderId="11" xfId="59" applyFont="1" applyFill="1" applyBorder="1" applyAlignment="1">
      <alignment horizontal="left" vertical="center" wrapText="1"/>
      <protection/>
    </xf>
    <xf numFmtId="49" fontId="23" fillId="0" borderId="13" xfId="56" applyNumberFormat="1" applyFont="1" applyFill="1" applyBorder="1" applyAlignment="1">
      <alignment horizontal="right" vertical="center" wrapText="1"/>
      <protection/>
    </xf>
    <xf numFmtId="49" fontId="23" fillId="0" borderId="16" xfId="56" applyNumberFormat="1" applyFont="1" applyFill="1" applyBorder="1" applyAlignment="1">
      <alignment horizontal="right" vertical="center" wrapText="1"/>
      <protection/>
    </xf>
    <xf numFmtId="49" fontId="23" fillId="0" borderId="12" xfId="56" applyNumberFormat="1" applyFont="1" applyFill="1" applyBorder="1" applyAlignment="1">
      <alignment horizontal="righ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0" fontId="23" fillId="0" borderId="20" xfId="0" applyFont="1" applyFill="1" applyBorder="1" applyAlignment="1">
      <alignment horizontal="center" wrapText="1"/>
    </xf>
    <xf numFmtId="0" fontId="32" fillId="0" borderId="11" xfId="59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vertical="center" wrapText="1"/>
      <protection/>
    </xf>
    <xf numFmtId="0" fontId="23" fillId="0" borderId="16" xfId="56" applyFont="1" applyFill="1" applyBorder="1" applyAlignment="1">
      <alignment vertical="center" wrapText="1"/>
      <protection/>
    </xf>
    <xf numFmtId="0" fontId="23" fillId="0" borderId="12" xfId="56" applyFont="1" applyFill="1" applyBorder="1" applyAlignment="1">
      <alignment vertical="center" wrapText="1"/>
      <protection/>
    </xf>
  </cellXfs>
  <cellStyles count="56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8- 2.38 Прилож. 5 2012 год  защищ. статьи" xfId="54"/>
    <cellStyle name="Обычный_изменения март 2013" xfId="55"/>
    <cellStyle name="Обычный_План финансирования-2014г" xfId="56"/>
    <cellStyle name="Обычный_Прилож. 1  доходы 2012" xfId="57"/>
    <cellStyle name="Обычный_Прилож. 2  расходы 2012 № 2" xfId="58"/>
    <cellStyle name="Обычный_Прилож. №1 к ср срочному плану 2011-2013" xfId="59"/>
    <cellStyle name="Обычный_приложения с комментмарт 201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56">
      <selection activeCell="D56" sqref="D1:D16384"/>
    </sheetView>
  </sheetViews>
  <sheetFormatPr defaultColWidth="9.140625" defaultRowHeight="12"/>
  <cols>
    <col min="1" max="1" width="29.00390625" style="0" customWidth="1"/>
    <col min="2" max="2" width="67.00390625" style="0" customWidth="1"/>
    <col min="3" max="3" width="15.00390625" style="0" customWidth="1"/>
    <col min="4" max="4" width="12.00390625" style="0" customWidth="1"/>
  </cols>
  <sheetData>
    <row r="1" spans="1:3" ht="15">
      <c r="A1" s="4" t="s">
        <v>136</v>
      </c>
      <c r="B1" s="4"/>
      <c r="C1" s="55"/>
    </row>
    <row r="2" spans="1:3" ht="15">
      <c r="A2" s="4" t="s">
        <v>653</v>
      </c>
      <c r="B2" s="4"/>
      <c r="C2" s="55"/>
    </row>
    <row r="3" spans="1:3" ht="15">
      <c r="A3" s="4" t="s">
        <v>663</v>
      </c>
      <c r="B3" s="4"/>
      <c r="C3" s="55"/>
    </row>
    <row r="4" spans="1:3" ht="15">
      <c r="A4" s="4" t="s">
        <v>664</v>
      </c>
      <c r="B4" s="4"/>
      <c r="C4" s="55"/>
    </row>
    <row r="5" spans="1:3" ht="15">
      <c r="A5" s="4" t="s">
        <v>665</v>
      </c>
      <c r="B5" s="4"/>
      <c r="C5" s="55"/>
    </row>
    <row r="6" spans="1:3" ht="15">
      <c r="A6" s="55"/>
      <c r="B6" s="55"/>
      <c r="C6" s="55"/>
    </row>
    <row r="7" spans="1:3" ht="15">
      <c r="A7" s="4" t="s">
        <v>136</v>
      </c>
      <c r="B7" s="4"/>
      <c r="C7" s="55"/>
    </row>
    <row r="8" spans="1:3" ht="15">
      <c r="A8" s="4" t="s">
        <v>653</v>
      </c>
      <c r="B8" s="4"/>
      <c r="C8" s="55"/>
    </row>
    <row r="9" spans="1:3" ht="15">
      <c r="A9" s="4" t="s">
        <v>663</v>
      </c>
      <c r="B9" s="4"/>
      <c r="C9" s="55"/>
    </row>
    <row r="10" spans="1:3" ht="15">
      <c r="A10" s="4" t="s">
        <v>664</v>
      </c>
      <c r="B10" s="4"/>
      <c r="C10" s="55"/>
    </row>
    <row r="11" spans="1:3" ht="15">
      <c r="A11" s="4" t="s">
        <v>389</v>
      </c>
      <c r="B11" s="4"/>
      <c r="C11" s="55"/>
    </row>
    <row r="12" spans="2:3" ht="15">
      <c r="B12" s="4"/>
      <c r="C12" s="4"/>
    </row>
    <row r="13" spans="1:3" ht="43.5" customHeight="1">
      <c r="A13" s="231" t="s">
        <v>138</v>
      </c>
      <c r="B13" s="231"/>
      <c r="C13" s="231"/>
    </row>
    <row r="14" spans="1:3" ht="15">
      <c r="A14" s="113"/>
      <c r="B14" s="153"/>
      <c r="C14" s="113"/>
    </row>
    <row r="15" spans="1:3" ht="12">
      <c r="A15" s="113"/>
      <c r="B15" s="113"/>
      <c r="C15" s="113" t="s">
        <v>702</v>
      </c>
    </row>
    <row r="16" spans="1:3" ht="31.5">
      <c r="A16" s="154" t="s">
        <v>139</v>
      </c>
      <c r="B16" s="155" t="s">
        <v>140</v>
      </c>
      <c r="C16" s="156" t="s">
        <v>141</v>
      </c>
    </row>
    <row r="17" spans="1:3" ht="22.5" customHeight="1">
      <c r="A17" s="157" t="s">
        <v>142</v>
      </c>
      <c r="B17" s="158" t="s">
        <v>143</v>
      </c>
      <c r="C17" s="159">
        <f>C18+C27+C30+C32+C37+C38+C20</f>
        <v>144451</v>
      </c>
    </row>
    <row r="18" spans="1:3" ht="21.75" customHeight="1">
      <c r="A18" s="157" t="s">
        <v>144</v>
      </c>
      <c r="B18" s="158" t="s">
        <v>145</v>
      </c>
      <c r="C18" s="159">
        <f>C19</f>
        <v>89947</v>
      </c>
    </row>
    <row r="19" spans="1:3" ht="21" customHeight="1">
      <c r="A19" s="160" t="s">
        <v>146</v>
      </c>
      <c r="B19" s="161" t="s">
        <v>147</v>
      </c>
      <c r="C19" s="162">
        <f>89739+208</f>
        <v>89947</v>
      </c>
    </row>
    <row r="20" spans="1:3" ht="48" customHeight="1">
      <c r="A20" s="157" t="s">
        <v>148</v>
      </c>
      <c r="B20" s="158" t="s">
        <v>149</v>
      </c>
      <c r="C20" s="163">
        <f>SUM(C21:C24)</f>
        <v>5112</v>
      </c>
    </row>
    <row r="21" spans="1:3" ht="81.75" customHeight="1">
      <c r="A21" s="160" t="s">
        <v>150</v>
      </c>
      <c r="B21" s="161" t="s">
        <v>151</v>
      </c>
      <c r="C21" s="162">
        <v>1798</v>
      </c>
    </row>
    <row r="22" spans="1:3" ht="89.25" customHeight="1">
      <c r="A22" s="160" t="s">
        <v>152</v>
      </c>
      <c r="B22" s="161" t="s">
        <v>114</v>
      </c>
      <c r="C22" s="162">
        <v>42</v>
      </c>
    </row>
    <row r="23" spans="1:3" ht="92.25" customHeight="1">
      <c r="A23" s="160" t="s">
        <v>153</v>
      </c>
      <c r="B23" s="161" t="s">
        <v>115</v>
      </c>
      <c r="C23" s="162">
        <v>3128</v>
      </c>
    </row>
    <row r="24" spans="1:3" ht="91.5" customHeight="1">
      <c r="A24" s="160" t="s">
        <v>154</v>
      </c>
      <c r="B24" s="161" t="s">
        <v>116</v>
      </c>
      <c r="C24" s="162">
        <v>144</v>
      </c>
    </row>
    <row r="25" spans="1:3" ht="20.25" customHeight="1" hidden="1">
      <c r="A25" s="164" t="s">
        <v>155</v>
      </c>
      <c r="B25" s="158" t="s">
        <v>156</v>
      </c>
      <c r="C25" s="163">
        <v>0</v>
      </c>
    </row>
    <row r="26" spans="1:3" ht="21.75" customHeight="1" hidden="1">
      <c r="A26" s="160" t="s">
        <v>157</v>
      </c>
      <c r="B26" s="161" t="s">
        <v>158</v>
      </c>
      <c r="C26" s="165">
        <v>0</v>
      </c>
    </row>
    <row r="27" spans="1:3" ht="20.25" customHeight="1">
      <c r="A27" s="164" t="s">
        <v>159</v>
      </c>
      <c r="B27" s="158" t="s">
        <v>160</v>
      </c>
      <c r="C27" s="166">
        <f>C28+C29</f>
        <v>17442</v>
      </c>
    </row>
    <row r="28" spans="1:3" ht="21.75" customHeight="1">
      <c r="A28" s="160" t="s">
        <v>161</v>
      </c>
      <c r="B28" s="161" t="s">
        <v>162</v>
      </c>
      <c r="C28" s="165">
        <v>1307</v>
      </c>
    </row>
    <row r="29" spans="1:3" ht="19.5" customHeight="1">
      <c r="A29" s="160" t="s">
        <v>163</v>
      </c>
      <c r="B29" s="161" t="s">
        <v>164</v>
      </c>
      <c r="C29" s="165">
        <v>16135</v>
      </c>
    </row>
    <row r="30" spans="1:3" ht="30">
      <c r="A30" s="164" t="s">
        <v>165</v>
      </c>
      <c r="B30" s="158" t="s">
        <v>166</v>
      </c>
      <c r="C30" s="167">
        <f>C31</f>
        <v>2450</v>
      </c>
    </row>
    <row r="31" spans="1:3" ht="35.25" customHeight="1">
      <c r="A31" s="160" t="s">
        <v>167</v>
      </c>
      <c r="B31" s="168" t="s">
        <v>168</v>
      </c>
      <c r="C31" s="165">
        <f>80+2370</f>
        <v>2450</v>
      </c>
    </row>
    <row r="32" spans="1:3" ht="45">
      <c r="A32" s="164" t="s">
        <v>169</v>
      </c>
      <c r="B32" s="169" t="s">
        <v>170</v>
      </c>
      <c r="C32" s="159">
        <f>C34</f>
        <v>26626</v>
      </c>
    </row>
    <row r="33" spans="1:3" ht="37.5" customHeight="1">
      <c r="A33" s="232" t="s">
        <v>80</v>
      </c>
      <c r="B33" s="232"/>
      <c r="C33" s="232"/>
    </row>
    <row r="34" spans="1:3" ht="76.5" customHeight="1">
      <c r="A34" s="160" t="s">
        <v>171</v>
      </c>
      <c r="B34" s="168" t="s">
        <v>113</v>
      </c>
      <c r="C34" s="170">
        <f>C35+C36</f>
        <v>26626</v>
      </c>
    </row>
    <row r="35" spans="1:3" ht="77.25" customHeight="1">
      <c r="A35" s="160" t="s">
        <v>172</v>
      </c>
      <c r="B35" s="168" t="s">
        <v>176</v>
      </c>
      <c r="C35" s="165">
        <f>19500+2174</f>
        <v>21674</v>
      </c>
    </row>
    <row r="36" spans="1:3" ht="37.5" customHeight="1">
      <c r="A36" s="160" t="s">
        <v>177</v>
      </c>
      <c r="B36" s="168" t="s">
        <v>178</v>
      </c>
      <c r="C36" s="165">
        <v>4952</v>
      </c>
    </row>
    <row r="37" spans="1:3" ht="30.75" customHeight="1">
      <c r="A37" s="171" t="s">
        <v>179</v>
      </c>
      <c r="B37" s="172" t="s">
        <v>180</v>
      </c>
      <c r="C37" s="173">
        <v>650</v>
      </c>
    </row>
    <row r="38" spans="1:3" ht="27" customHeight="1">
      <c r="A38" s="164" t="s">
        <v>181</v>
      </c>
      <c r="B38" s="169" t="s">
        <v>182</v>
      </c>
      <c r="C38" s="167">
        <f>SUM(C39:C41)</f>
        <v>2224</v>
      </c>
    </row>
    <row r="39" spans="1:3" ht="33" customHeight="1">
      <c r="A39" s="160" t="s">
        <v>183</v>
      </c>
      <c r="B39" s="168" t="s">
        <v>184</v>
      </c>
      <c r="C39" s="165">
        <v>200</v>
      </c>
    </row>
    <row r="40" spans="1:3" ht="78.75" customHeight="1">
      <c r="A40" s="160" t="s">
        <v>363</v>
      </c>
      <c r="B40" s="168" t="s">
        <v>364</v>
      </c>
      <c r="C40" s="165">
        <v>1500</v>
      </c>
    </row>
    <row r="41" spans="1:3" ht="48" customHeight="1">
      <c r="A41" s="160" t="s">
        <v>185</v>
      </c>
      <c r="B41" s="168" t="s">
        <v>186</v>
      </c>
      <c r="C41" s="165">
        <v>524</v>
      </c>
    </row>
    <row r="42" spans="1:3" ht="19.5" customHeight="1">
      <c r="A42" s="174" t="s">
        <v>187</v>
      </c>
      <c r="B42" s="175" t="s">
        <v>188</v>
      </c>
      <c r="C42" s="176">
        <f>C43+C57</f>
        <v>33123.022</v>
      </c>
    </row>
    <row r="43" spans="1:3" ht="45">
      <c r="A43" s="174" t="s">
        <v>189</v>
      </c>
      <c r="B43" s="175" t="s">
        <v>190</v>
      </c>
      <c r="C43" s="176">
        <f>C44+C48+C54+C56</f>
        <v>33123.022</v>
      </c>
    </row>
    <row r="44" spans="1:3" ht="30">
      <c r="A44" s="174" t="s">
        <v>191</v>
      </c>
      <c r="B44" s="158" t="s">
        <v>192</v>
      </c>
      <c r="C44" s="176">
        <f>C45</f>
        <v>11256</v>
      </c>
    </row>
    <row r="45" spans="1:3" ht="39.75" customHeight="1">
      <c r="A45" s="177" t="s">
        <v>193</v>
      </c>
      <c r="B45" s="168" t="s">
        <v>194</v>
      </c>
      <c r="C45" s="176">
        <f>11464-208</f>
        <v>11256</v>
      </c>
    </row>
    <row r="46" spans="1:3" ht="22.5" customHeight="1" hidden="1">
      <c r="A46" s="174" t="s">
        <v>199</v>
      </c>
      <c r="B46" s="169" t="s">
        <v>200</v>
      </c>
      <c r="C46" s="176">
        <v>0</v>
      </c>
    </row>
    <row r="47" spans="1:3" ht="23.25" customHeight="1" hidden="1">
      <c r="A47" s="177" t="s">
        <v>201</v>
      </c>
      <c r="B47" s="168" t="s">
        <v>202</v>
      </c>
      <c r="C47" s="176">
        <v>0</v>
      </c>
    </row>
    <row r="48" spans="1:3" ht="35.25" customHeight="1">
      <c r="A48" s="174" t="s">
        <v>203</v>
      </c>
      <c r="B48" s="169" t="s">
        <v>204</v>
      </c>
      <c r="C48" s="176">
        <f>C51+C52+C53</f>
        <v>20671.022</v>
      </c>
    </row>
    <row r="49" spans="1:3" ht="48" customHeight="1" hidden="1">
      <c r="A49" s="177" t="s">
        <v>205</v>
      </c>
      <c r="B49" s="168" t="s">
        <v>206</v>
      </c>
      <c r="C49" s="176">
        <v>0</v>
      </c>
    </row>
    <row r="50" spans="1:3" ht="48" customHeight="1" hidden="1">
      <c r="A50" s="177" t="s">
        <v>207</v>
      </c>
      <c r="B50" s="168" t="s">
        <v>208</v>
      </c>
      <c r="C50" s="176">
        <v>0</v>
      </c>
    </row>
    <row r="51" spans="1:3" ht="69.75" customHeight="1">
      <c r="A51" s="177" t="s">
        <v>195</v>
      </c>
      <c r="B51" s="168" t="s">
        <v>196</v>
      </c>
      <c r="C51" s="178">
        <v>5664.66701</v>
      </c>
    </row>
    <row r="52" spans="1:4" ht="48" customHeight="1">
      <c r="A52" s="177" t="s">
        <v>197</v>
      </c>
      <c r="B52" s="168" t="s">
        <v>198</v>
      </c>
      <c r="C52" s="178">
        <v>12977.35499</v>
      </c>
      <c r="D52" s="196"/>
    </row>
    <row r="53" spans="1:3" ht="27.75" customHeight="1">
      <c r="A53" s="177" t="s">
        <v>209</v>
      </c>
      <c r="B53" s="161" t="s">
        <v>210</v>
      </c>
      <c r="C53" s="178">
        <v>2029</v>
      </c>
    </row>
    <row r="54" spans="1:3" ht="35.25" customHeight="1">
      <c r="A54" s="157" t="s">
        <v>211</v>
      </c>
      <c r="B54" s="169" t="s">
        <v>212</v>
      </c>
      <c r="C54" s="167">
        <f>C55</f>
        <v>996</v>
      </c>
    </row>
    <row r="55" spans="1:3" ht="50.25" customHeight="1">
      <c r="A55" s="179" t="s">
        <v>218</v>
      </c>
      <c r="B55" s="168" t="s">
        <v>219</v>
      </c>
      <c r="C55" s="167">
        <f>1066-70</f>
        <v>996</v>
      </c>
    </row>
    <row r="56" spans="1:3" ht="60.75" customHeight="1">
      <c r="A56" s="174" t="s">
        <v>213</v>
      </c>
      <c r="B56" s="158" t="s">
        <v>217</v>
      </c>
      <c r="C56" s="176">
        <v>200</v>
      </c>
    </row>
    <row r="57" spans="1:3" ht="23.25" customHeight="1" hidden="1">
      <c r="A57" s="174" t="s">
        <v>220</v>
      </c>
      <c r="B57" s="158" t="s">
        <v>221</v>
      </c>
      <c r="C57" s="176">
        <f>C58</f>
        <v>0</v>
      </c>
    </row>
    <row r="58" spans="1:3" ht="24.75" customHeight="1" hidden="1">
      <c r="A58" s="179" t="s">
        <v>222</v>
      </c>
      <c r="B58" s="168" t="s">
        <v>223</v>
      </c>
      <c r="C58" s="176">
        <v>0</v>
      </c>
    </row>
    <row r="59" spans="1:4" ht="18.75" customHeight="1">
      <c r="A59" s="179"/>
      <c r="B59" s="180" t="s">
        <v>224</v>
      </c>
      <c r="C59" s="167">
        <f>C42+C17</f>
        <v>177574.022</v>
      </c>
      <c r="D59" s="135"/>
    </row>
    <row r="60" ht="14.25">
      <c r="B60" s="1"/>
    </row>
    <row r="61" spans="1:3" ht="15.75">
      <c r="A61" s="232" t="s">
        <v>80</v>
      </c>
      <c r="B61" s="232"/>
      <c r="C61" s="232"/>
    </row>
    <row r="62" spans="1:2" ht="15">
      <c r="A62" s="20"/>
      <c r="B62" s="1"/>
    </row>
    <row r="63" ht="14.25">
      <c r="B63" s="1"/>
    </row>
    <row r="64" spans="2:3" ht="14.25">
      <c r="B64" s="1"/>
      <c r="C64" s="135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</sheetData>
  <sheetProtection/>
  <mergeCells count="3">
    <mergeCell ref="A13:C13"/>
    <mergeCell ref="A33:C33"/>
    <mergeCell ref="A61:C61"/>
  </mergeCells>
  <printOptions/>
  <pageMargins left="0.75" right="0.42" top="0.23" bottom="0.34" header="0.21" footer="0.27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36">
      <selection activeCell="H136" sqref="H1:H16384"/>
    </sheetView>
  </sheetViews>
  <sheetFormatPr defaultColWidth="9.140625" defaultRowHeight="12"/>
  <cols>
    <col min="1" max="1" width="53.7109375" style="55" customWidth="1"/>
    <col min="2" max="3" width="5.28125" style="55" customWidth="1"/>
    <col min="4" max="4" width="13.140625" style="66" customWidth="1"/>
    <col min="5" max="5" width="6.28125" style="55" customWidth="1"/>
    <col min="6" max="6" width="12.28125" style="55" customWidth="1"/>
    <col min="7" max="7" width="11.28125" style="130" customWidth="1"/>
    <col min="8" max="8" width="12.28125" style="55" bestFit="1" customWidth="1"/>
    <col min="9" max="16384" width="9.140625" style="55" customWidth="1"/>
  </cols>
  <sheetData>
    <row r="1" spans="1:6" ht="15">
      <c r="A1" s="4" t="s">
        <v>652</v>
      </c>
      <c r="B1" s="4"/>
      <c r="D1" s="60"/>
      <c r="E1" s="4"/>
      <c r="F1" s="4"/>
    </row>
    <row r="2" spans="1:6" ht="15">
      <c r="A2" s="4" t="s">
        <v>653</v>
      </c>
      <c r="B2" s="4"/>
      <c r="D2" s="60"/>
      <c r="E2" s="4"/>
      <c r="F2" s="4"/>
    </row>
    <row r="3" spans="1:6" ht="15">
      <c r="A3" s="4" t="s">
        <v>663</v>
      </c>
      <c r="B3" s="4"/>
      <c r="D3" s="60"/>
      <c r="E3" s="4"/>
      <c r="F3" s="4"/>
    </row>
    <row r="4" spans="1:6" ht="15">
      <c r="A4" s="4" t="s">
        <v>664</v>
      </c>
      <c r="B4" s="4"/>
      <c r="D4" s="60"/>
      <c r="E4" s="4"/>
      <c r="F4" s="4"/>
    </row>
    <row r="5" spans="1:6" ht="14.25" customHeight="1">
      <c r="A5" s="4" t="s">
        <v>665</v>
      </c>
      <c r="B5" s="4"/>
      <c r="D5" s="60"/>
      <c r="E5" s="4"/>
      <c r="F5" s="4"/>
    </row>
    <row r="6" ht="15" hidden="1"/>
    <row r="7" spans="1:6" ht="15">
      <c r="A7" s="4" t="s">
        <v>652</v>
      </c>
      <c r="B7" s="4"/>
      <c r="D7" s="60"/>
      <c r="E7" s="4"/>
      <c r="F7" s="4"/>
    </row>
    <row r="8" spans="1:6" ht="15">
      <c r="A8" s="4" t="s">
        <v>653</v>
      </c>
      <c r="B8" s="4"/>
      <c r="D8" s="60"/>
      <c r="E8" s="4"/>
      <c r="F8" s="4"/>
    </row>
    <row r="9" spans="1:6" ht="15">
      <c r="A9" s="4" t="s">
        <v>663</v>
      </c>
      <c r="B9" s="4"/>
      <c r="D9" s="60"/>
      <c r="E9" s="4"/>
      <c r="F9" s="4"/>
    </row>
    <row r="10" spans="1:6" ht="15">
      <c r="A10" s="4" t="s">
        <v>664</v>
      </c>
      <c r="B10" s="4"/>
      <c r="D10" s="60"/>
      <c r="E10" s="4"/>
      <c r="F10" s="4"/>
    </row>
    <row r="11" spans="1:6" ht="21" customHeight="1">
      <c r="A11" s="4" t="s">
        <v>389</v>
      </c>
      <c r="B11" s="4"/>
      <c r="D11" s="60"/>
      <c r="E11" s="4"/>
      <c r="F11" s="4"/>
    </row>
    <row r="12" spans="1:6" ht="46.5" customHeight="1">
      <c r="A12" s="233" t="s">
        <v>25</v>
      </c>
      <c r="B12" s="233"/>
      <c r="C12" s="233"/>
      <c r="D12" s="233"/>
      <c r="E12" s="233"/>
      <c r="F12" s="233"/>
    </row>
    <row r="13" spans="1:6" ht="15">
      <c r="A13" s="57"/>
      <c r="B13" s="57"/>
      <c r="C13" s="57"/>
      <c r="D13" s="61"/>
      <c r="E13" s="57"/>
      <c r="F13" s="131" t="s">
        <v>702</v>
      </c>
    </row>
    <row r="14" spans="1:7" ht="33.75" customHeight="1">
      <c r="A14" s="30" t="s">
        <v>643</v>
      </c>
      <c r="B14" s="30" t="s">
        <v>521</v>
      </c>
      <c r="C14" s="31" t="s">
        <v>522</v>
      </c>
      <c r="D14" s="62" t="s">
        <v>523</v>
      </c>
      <c r="E14" s="31" t="s">
        <v>524</v>
      </c>
      <c r="F14" s="31" t="s">
        <v>646</v>
      </c>
      <c r="G14" s="136" t="s">
        <v>95</v>
      </c>
    </row>
    <row r="15" spans="1:8" ht="21" customHeight="1">
      <c r="A15" s="32" t="s">
        <v>550</v>
      </c>
      <c r="B15" s="33" t="s">
        <v>584</v>
      </c>
      <c r="C15" s="33" t="s">
        <v>586</v>
      </c>
      <c r="D15" s="63"/>
      <c r="E15" s="33"/>
      <c r="F15" s="34">
        <f>F16+F20+F29+F38+F42+F45</f>
        <v>31626.792</v>
      </c>
      <c r="G15" s="137">
        <v>0</v>
      </c>
      <c r="H15" s="144"/>
    </row>
    <row r="16" spans="1:8" s="83" customFormat="1" ht="44.25" customHeight="1">
      <c r="A16" s="79" t="s">
        <v>588</v>
      </c>
      <c r="B16" s="80" t="s">
        <v>584</v>
      </c>
      <c r="C16" s="80" t="s">
        <v>585</v>
      </c>
      <c r="D16" s="81"/>
      <c r="E16" s="80"/>
      <c r="F16" s="82">
        <f>F17</f>
        <v>1363.1</v>
      </c>
      <c r="G16" s="138">
        <v>0</v>
      </c>
      <c r="H16" s="145"/>
    </row>
    <row r="17" spans="1:8" ht="30">
      <c r="A17" s="35" t="s">
        <v>529</v>
      </c>
      <c r="B17" s="36" t="s">
        <v>584</v>
      </c>
      <c r="C17" s="36" t="s">
        <v>585</v>
      </c>
      <c r="D17" s="41" t="s">
        <v>638</v>
      </c>
      <c r="E17" s="36"/>
      <c r="F17" s="37">
        <f>F18</f>
        <v>1363.1</v>
      </c>
      <c r="G17" s="137"/>
      <c r="H17" s="144"/>
    </row>
    <row r="18" spans="1:8" ht="18" customHeight="1">
      <c r="A18" s="35" t="s">
        <v>525</v>
      </c>
      <c r="B18" s="36" t="s">
        <v>584</v>
      </c>
      <c r="C18" s="36" t="s">
        <v>585</v>
      </c>
      <c r="D18" s="41" t="s">
        <v>639</v>
      </c>
      <c r="E18" s="36"/>
      <c r="F18" s="37">
        <f>F19</f>
        <v>1363.1</v>
      </c>
      <c r="G18" s="137"/>
      <c r="H18" s="144"/>
    </row>
    <row r="19" spans="1:8" ht="30">
      <c r="A19" s="35" t="s">
        <v>589</v>
      </c>
      <c r="B19" s="36" t="s">
        <v>584</v>
      </c>
      <c r="C19" s="36" t="s">
        <v>585</v>
      </c>
      <c r="D19" s="41" t="s">
        <v>639</v>
      </c>
      <c r="E19" s="36" t="s">
        <v>587</v>
      </c>
      <c r="F19" s="37">
        <v>1363.1</v>
      </c>
      <c r="G19" s="137"/>
      <c r="H19" s="144"/>
    </row>
    <row r="20" spans="1:8" s="83" customFormat="1" ht="48" customHeight="1">
      <c r="A20" s="79" t="s">
        <v>590</v>
      </c>
      <c r="B20" s="80" t="s">
        <v>584</v>
      </c>
      <c r="C20" s="80" t="s">
        <v>604</v>
      </c>
      <c r="D20" s="81"/>
      <c r="E20" s="80"/>
      <c r="F20" s="82">
        <f>F21</f>
        <v>4713.2</v>
      </c>
      <c r="G20" s="138">
        <v>0</v>
      </c>
      <c r="H20" s="145"/>
    </row>
    <row r="21" spans="1:8" ht="30">
      <c r="A21" s="35" t="s">
        <v>529</v>
      </c>
      <c r="B21" s="36" t="s">
        <v>584</v>
      </c>
      <c r="C21" s="36" t="s">
        <v>604</v>
      </c>
      <c r="D21" s="41" t="s">
        <v>638</v>
      </c>
      <c r="E21" s="38"/>
      <c r="F21" s="39">
        <f>F22+F27</f>
        <v>4713.2</v>
      </c>
      <c r="G21" s="137"/>
      <c r="H21" s="144"/>
    </row>
    <row r="22" spans="1:8" ht="30">
      <c r="A22" s="35" t="s">
        <v>526</v>
      </c>
      <c r="B22" s="36" t="s">
        <v>584</v>
      </c>
      <c r="C22" s="36" t="s">
        <v>604</v>
      </c>
      <c r="D22" s="41" t="s">
        <v>640</v>
      </c>
      <c r="E22" s="38"/>
      <c r="F22" s="37">
        <f>F23+F24+F25+F26</f>
        <v>3350.1</v>
      </c>
      <c r="G22" s="137"/>
      <c r="H22" s="144"/>
    </row>
    <row r="23" spans="1:8" ht="30">
      <c r="A23" s="35" t="s">
        <v>589</v>
      </c>
      <c r="B23" s="36" t="s">
        <v>584</v>
      </c>
      <c r="C23" s="36" t="s">
        <v>604</v>
      </c>
      <c r="D23" s="41" t="s">
        <v>640</v>
      </c>
      <c r="E23" s="38" t="s">
        <v>587</v>
      </c>
      <c r="F23" s="37">
        <v>1074.1</v>
      </c>
      <c r="G23" s="137"/>
      <c r="H23" s="144"/>
    </row>
    <row r="24" spans="1:8" ht="48" customHeight="1">
      <c r="A24" s="35" t="s">
        <v>591</v>
      </c>
      <c r="B24" s="36" t="s">
        <v>584</v>
      </c>
      <c r="C24" s="36" t="s">
        <v>604</v>
      </c>
      <c r="D24" s="41" t="s">
        <v>640</v>
      </c>
      <c r="E24" s="38" t="s">
        <v>593</v>
      </c>
      <c r="F24" s="37">
        <v>422</v>
      </c>
      <c r="G24" s="137"/>
      <c r="H24" s="144"/>
    </row>
    <row r="25" spans="1:8" ht="30">
      <c r="A25" s="35" t="s">
        <v>696</v>
      </c>
      <c r="B25" s="36" t="s">
        <v>584</v>
      </c>
      <c r="C25" s="36" t="s">
        <v>604</v>
      </c>
      <c r="D25" s="41" t="s">
        <v>640</v>
      </c>
      <c r="E25" s="38" t="s">
        <v>594</v>
      </c>
      <c r="F25" s="37">
        <f>1854-2</f>
        <v>1852</v>
      </c>
      <c r="G25" s="137"/>
      <c r="H25" s="144"/>
    </row>
    <row r="26" spans="1:8" ht="24" customHeight="1">
      <c r="A26" s="35" t="s">
        <v>635</v>
      </c>
      <c r="B26" s="36" t="s">
        <v>584</v>
      </c>
      <c r="C26" s="36" t="s">
        <v>604</v>
      </c>
      <c r="D26" s="41" t="s">
        <v>640</v>
      </c>
      <c r="E26" s="38" t="s">
        <v>600</v>
      </c>
      <c r="F26" s="37">
        <v>2</v>
      </c>
      <c r="G26" s="137"/>
      <c r="H26" s="144"/>
    </row>
    <row r="27" spans="1:8" ht="33" customHeight="1">
      <c r="A27" s="73" t="s">
        <v>692</v>
      </c>
      <c r="B27" s="36" t="s">
        <v>584</v>
      </c>
      <c r="C27" s="36" t="s">
        <v>604</v>
      </c>
      <c r="D27" s="41" t="s">
        <v>693</v>
      </c>
      <c r="E27" s="38"/>
      <c r="F27" s="37">
        <f>F28</f>
        <v>1363.1</v>
      </c>
      <c r="G27" s="137"/>
      <c r="H27" s="144"/>
    </row>
    <row r="28" spans="1:8" ht="15" customHeight="1">
      <c r="A28" s="73" t="s">
        <v>589</v>
      </c>
      <c r="B28" s="36" t="s">
        <v>584</v>
      </c>
      <c r="C28" s="36" t="s">
        <v>604</v>
      </c>
      <c r="D28" s="41" t="s">
        <v>693</v>
      </c>
      <c r="E28" s="38" t="s">
        <v>587</v>
      </c>
      <c r="F28" s="37">
        <v>1363.1</v>
      </c>
      <c r="G28" s="137"/>
      <c r="H28" s="144"/>
    </row>
    <row r="29" spans="1:8" s="83" customFormat="1" ht="30">
      <c r="A29" s="79" t="s">
        <v>595</v>
      </c>
      <c r="B29" s="80" t="s">
        <v>584</v>
      </c>
      <c r="C29" s="80" t="s">
        <v>605</v>
      </c>
      <c r="D29" s="81"/>
      <c r="E29" s="80"/>
      <c r="F29" s="82">
        <f>F30</f>
        <v>23718</v>
      </c>
      <c r="G29" s="138">
        <v>0</v>
      </c>
      <c r="H29" s="145"/>
    </row>
    <row r="30" spans="1:8" ht="30">
      <c r="A30" s="35" t="s">
        <v>529</v>
      </c>
      <c r="B30" s="36" t="s">
        <v>584</v>
      </c>
      <c r="C30" s="36" t="s">
        <v>605</v>
      </c>
      <c r="D30" s="41" t="s">
        <v>638</v>
      </c>
      <c r="E30" s="36"/>
      <c r="F30" s="37">
        <f>F31</f>
        <v>23718</v>
      </c>
      <c r="G30" s="137"/>
      <c r="H30" s="144"/>
    </row>
    <row r="31" spans="1:8" ht="30">
      <c r="A31" s="35" t="s">
        <v>526</v>
      </c>
      <c r="B31" s="36" t="s">
        <v>584</v>
      </c>
      <c r="C31" s="36" t="s">
        <v>605</v>
      </c>
      <c r="D31" s="41" t="s">
        <v>640</v>
      </c>
      <c r="E31" s="36"/>
      <c r="F31" s="37">
        <f>F32+F33+F34+F35+F37</f>
        <v>23718</v>
      </c>
      <c r="G31" s="137"/>
      <c r="H31" s="144"/>
    </row>
    <row r="32" spans="1:8" ht="30">
      <c r="A32" s="35" t="s">
        <v>589</v>
      </c>
      <c r="B32" s="36" t="s">
        <v>584</v>
      </c>
      <c r="C32" s="36" t="s">
        <v>605</v>
      </c>
      <c r="D32" s="41" t="s">
        <v>640</v>
      </c>
      <c r="E32" s="38" t="s">
        <v>587</v>
      </c>
      <c r="F32" s="37">
        <v>17614</v>
      </c>
      <c r="G32" s="137"/>
      <c r="H32" s="144"/>
    </row>
    <row r="33" spans="1:8" ht="45" customHeight="1">
      <c r="A33" s="35" t="s">
        <v>591</v>
      </c>
      <c r="B33" s="36" t="s">
        <v>584</v>
      </c>
      <c r="C33" s="36" t="s">
        <v>605</v>
      </c>
      <c r="D33" s="41" t="s">
        <v>640</v>
      </c>
      <c r="E33" s="38" t="s">
        <v>593</v>
      </c>
      <c r="F33" s="37">
        <v>1584</v>
      </c>
      <c r="G33" s="139"/>
      <c r="H33" s="146"/>
    </row>
    <row r="34" spans="1:8" ht="30">
      <c r="A34" s="35" t="s">
        <v>696</v>
      </c>
      <c r="B34" s="36" t="s">
        <v>584</v>
      </c>
      <c r="C34" s="36" t="s">
        <v>605</v>
      </c>
      <c r="D34" s="41" t="s">
        <v>640</v>
      </c>
      <c r="E34" s="38" t="s">
        <v>594</v>
      </c>
      <c r="F34" s="37">
        <f>3495+700+200</f>
        <v>4395</v>
      </c>
      <c r="G34" s="139"/>
      <c r="H34" s="146"/>
    </row>
    <row r="35" spans="1:8" ht="36" customHeight="1">
      <c r="A35" s="35" t="s">
        <v>599</v>
      </c>
      <c r="B35" s="36" t="s">
        <v>584</v>
      </c>
      <c r="C35" s="36" t="s">
        <v>605</v>
      </c>
      <c r="D35" s="41" t="s">
        <v>640</v>
      </c>
      <c r="E35" s="38" t="s">
        <v>601</v>
      </c>
      <c r="F35" s="37">
        <v>100</v>
      </c>
      <c r="G35" s="137"/>
      <c r="H35" s="144"/>
    </row>
    <row r="36" spans="1:8" ht="21.75" customHeight="1">
      <c r="A36" s="234" t="s">
        <v>79</v>
      </c>
      <c r="B36" s="234"/>
      <c r="C36" s="234"/>
      <c r="D36" s="234"/>
      <c r="E36" s="234"/>
      <c r="F36" s="234"/>
      <c r="H36" s="144"/>
    </row>
    <row r="37" spans="1:8" ht="33.75" customHeight="1">
      <c r="A37" s="35" t="s">
        <v>635</v>
      </c>
      <c r="B37" s="36" t="s">
        <v>584</v>
      </c>
      <c r="C37" s="36" t="s">
        <v>605</v>
      </c>
      <c r="D37" s="41" t="s">
        <v>640</v>
      </c>
      <c r="E37" s="38" t="s">
        <v>600</v>
      </c>
      <c r="F37" s="37">
        <v>25</v>
      </c>
      <c r="G37" s="137"/>
      <c r="H37" s="144"/>
    </row>
    <row r="38" spans="1:8" ht="32.25" customHeight="1">
      <c r="A38" s="79" t="s">
        <v>644</v>
      </c>
      <c r="B38" s="80" t="s">
        <v>584</v>
      </c>
      <c r="C38" s="80" t="s">
        <v>618</v>
      </c>
      <c r="D38" s="81"/>
      <c r="E38" s="80"/>
      <c r="F38" s="82">
        <f>F39</f>
        <v>547.2</v>
      </c>
      <c r="G38" s="137">
        <v>0</v>
      </c>
      <c r="H38" s="144"/>
    </row>
    <row r="39" spans="1:8" ht="28.5" customHeight="1">
      <c r="A39" s="35" t="s">
        <v>645</v>
      </c>
      <c r="B39" s="36" t="s">
        <v>584</v>
      </c>
      <c r="C39" s="36" t="s">
        <v>618</v>
      </c>
      <c r="D39" s="41" t="s">
        <v>672</v>
      </c>
      <c r="E39" s="38"/>
      <c r="F39" s="37">
        <f>F40</f>
        <v>547.2</v>
      </c>
      <c r="G39" s="137"/>
      <c r="H39" s="144"/>
    </row>
    <row r="40" spans="1:8" ht="36" customHeight="1">
      <c r="A40" s="59" t="s">
        <v>669</v>
      </c>
      <c r="B40" s="36" t="s">
        <v>584</v>
      </c>
      <c r="C40" s="36" t="s">
        <v>618</v>
      </c>
      <c r="D40" s="41" t="s">
        <v>673</v>
      </c>
      <c r="E40" s="38"/>
      <c r="F40" s="37">
        <f>F41</f>
        <v>547.2</v>
      </c>
      <c r="G40" s="137"/>
      <c r="H40" s="144"/>
    </row>
    <row r="41" spans="1:8" ht="33.75" customHeight="1">
      <c r="A41" s="35" t="s">
        <v>592</v>
      </c>
      <c r="B41" s="36" t="s">
        <v>584</v>
      </c>
      <c r="C41" s="36" t="s">
        <v>618</v>
      </c>
      <c r="D41" s="41" t="s">
        <v>673</v>
      </c>
      <c r="E41" s="38" t="s">
        <v>594</v>
      </c>
      <c r="F41" s="37">
        <v>547.2</v>
      </c>
      <c r="G41" s="137"/>
      <c r="H41" s="144"/>
    </row>
    <row r="42" spans="1:8" s="83" customFormat="1" ht="22.5" customHeight="1">
      <c r="A42" s="79" t="s">
        <v>527</v>
      </c>
      <c r="B42" s="80" t="s">
        <v>584</v>
      </c>
      <c r="C42" s="80" t="s">
        <v>606</v>
      </c>
      <c r="D42" s="81"/>
      <c r="E42" s="80"/>
      <c r="F42" s="82">
        <f>F43</f>
        <v>635.292</v>
      </c>
      <c r="G42" s="138"/>
      <c r="H42" s="145"/>
    </row>
    <row r="43" spans="1:8" ht="21.75" customHeight="1">
      <c r="A43" s="35" t="s">
        <v>527</v>
      </c>
      <c r="B43" s="36" t="s">
        <v>584</v>
      </c>
      <c r="C43" s="36" t="s">
        <v>606</v>
      </c>
      <c r="D43" s="41" t="s">
        <v>608</v>
      </c>
      <c r="E43" s="36"/>
      <c r="F43" s="37">
        <f>F44</f>
        <v>635.292</v>
      </c>
      <c r="G43" s="137"/>
      <c r="H43" s="144"/>
    </row>
    <row r="44" spans="1:8" ht="22.5" customHeight="1">
      <c r="A44" s="35" t="s">
        <v>596</v>
      </c>
      <c r="B44" s="36" t="s">
        <v>584</v>
      </c>
      <c r="C44" s="36" t="s">
        <v>606</v>
      </c>
      <c r="D44" s="41" t="s">
        <v>608</v>
      </c>
      <c r="E44" s="36" t="s">
        <v>609</v>
      </c>
      <c r="F44" s="37">
        <v>635.292</v>
      </c>
      <c r="G44" s="137"/>
      <c r="H44" s="144"/>
    </row>
    <row r="45" spans="1:8" s="83" customFormat="1" ht="34.5" customHeight="1">
      <c r="A45" s="79" t="s">
        <v>551</v>
      </c>
      <c r="B45" s="80" t="s">
        <v>584</v>
      </c>
      <c r="C45" s="80" t="s">
        <v>598</v>
      </c>
      <c r="D45" s="81"/>
      <c r="E45" s="80"/>
      <c r="F45" s="82">
        <f>F46+F48</f>
        <v>650</v>
      </c>
      <c r="G45" s="138">
        <v>0</v>
      </c>
      <c r="H45" s="145"/>
    </row>
    <row r="46" spans="1:8" ht="48.75" customHeight="1">
      <c r="A46" s="35" t="s">
        <v>528</v>
      </c>
      <c r="B46" s="36" t="s">
        <v>584</v>
      </c>
      <c r="C46" s="36" t="s">
        <v>598</v>
      </c>
      <c r="D46" s="41" t="s">
        <v>641</v>
      </c>
      <c r="E46" s="36"/>
      <c r="F46" s="37">
        <f>F47</f>
        <v>650</v>
      </c>
      <c r="G46" s="137"/>
      <c r="H46" s="144"/>
    </row>
    <row r="47" spans="1:8" ht="33" customHeight="1">
      <c r="A47" s="35" t="s">
        <v>696</v>
      </c>
      <c r="B47" s="36" t="s">
        <v>584</v>
      </c>
      <c r="C47" s="36" t="s">
        <v>598</v>
      </c>
      <c r="D47" s="41" t="s">
        <v>610</v>
      </c>
      <c r="E47" s="36" t="s">
        <v>594</v>
      </c>
      <c r="F47" s="37">
        <f>500+150</f>
        <v>650</v>
      </c>
      <c r="G47" s="137"/>
      <c r="H47" s="144"/>
    </row>
    <row r="48" spans="1:8" ht="60" hidden="1">
      <c r="A48" s="35" t="s">
        <v>690</v>
      </c>
      <c r="B48" s="36" t="s">
        <v>584</v>
      </c>
      <c r="C48" s="36" t="s">
        <v>598</v>
      </c>
      <c r="D48" s="41" t="s">
        <v>689</v>
      </c>
      <c r="E48" s="36" t="s">
        <v>691</v>
      </c>
      <c r="F48" s="37">
        <v>0</v>
      </c>
      <c r="G48" s="137"/>
      <c r="H48" s="144"/>
    </row>
    <row r="49" spans="1:8" ht="25.5" customHeight="1">
      <c r="A49" s="32" t="s">
        <v>552</v>
      </c>
      <c r="B49" s="33" t="s">
        <v>585</v>
      </c>
      <c r="C49" s="33" t="s">
        <v>586</v>
      </c>
      <c r="D49" s="63"/>
      <c r="E49" s="33"/>
      <c r="F49" s="40">
        <f aca="true" t="shared" si="0" ref="F49:G52">F50</f>
        <v>996</v>
      </c>
      <c r="G49" s="40">
        <f t="shared" si="0"/>
        <v>996</v>
      </c>
      <c r="H49" s="144"/>
    </row>
    <row r="50" spans="1:8" s="83" customFormat="1" ht="30.75" customHeight="1">
      <c r="A50" s="79" t="s">
        <v>553</v>
      </c>
      <c r="B50" s="80" t="s">
        <v>585</v>
      </c>
      <c r="C50" s="80" t="s">
        <v>604</v>
      </c>
      <c r="D50" s="81"/>
      <c r="E50" s="80"/>
      <c r="F50" s="82">
        <f t="shared" si="0"/>
        <v>996</v>
      </c>
      <c r="G50" s="82">
        <f t="shared" si="0"/>
        <v>996</v>
      </c>
      <c r="H50" s="145"/>
    </row>
    <row r="51" spans="1:8" ht="30">
      <c r="A51" s="35" t="s">
        <v>529</v>
      </c>
      <c r="B51" s="36" t="s">
        <v>585</v>
      </c>
      <c r="C51" s="36" t="s">
        <v>604</v>
      </c>
      <c r="D51" s="41" t="s">
        <v>28</v>
      </c>
      <c r="E51" s="36"/>
      <c r="F51" s="37">
        <f t="shared" si="0"/>
        <v>996</v>
      </c>
      <c r="G51" s="37">
        <f t="shared" si="0"/>
        <v>996</v>
      </c>
      <c r="H51" s="144"/>
    </row>
    <row r="52" spans="1:8" ht="48.75" customHeight="1">
      <c r="A52" s="35" t="s">
        <v>530</v>
      </c>
      <c r="B52" s="36" t="s">
        <v>585</v>
      </c>
      <c r="C52" s="36" t="s">
        <v>604</v>
      </c>
      <c r="D52" s="41" t="s">
        <v>27</v>
      </c>
      <c r="E52" s="36"/>
      <c r="F52" s="37">
        <f t="shared" si="0"/>
        <v>996</v>
      </c>
      <c r="G52" s="37">
        <f t="shared" si="0"/>
        <v>996</v>
      </c>
      <c r="H52" s="144"/>
    </row>
    <row r="53" spans="1:8" ht="34.5" customHeight="1">
      <c r="A53" s="35" t="s">
        <v>637</v>
      </c>
      <c r="B53" s="36" t="s">
        <v>585</v>
      </c>
      <c r="C53" s="36" t="s">
        <v>604</v>
      </c>
      <c r="D53" s="41" t="s">
        <v>26</v>
      </c>
      <c r="E53" s="36" t="s">
        <v>603</v>
      </c>
      <c r="F53" s="37">
        <f>1066-70</f>
        <v>996</v>
      </c>
      <c r="G53" s="37">
        <f>1066-70</f>
        <v>996</v>
      </c>
      <c r="H53" s="144"/>
    </row>
    <row r="54" spans="1:8" ht="34.5" customHeight="1">
      <c r="A54" s="32" t="s">
        <v>554</v>
      </c>
      <c r="B54" s="33" t="s">
        <v>604</v>
      </c>
      <c r="C54" s="33" t="s">
        <v>586</v>
      </c>
      <c r="D54" s="63"/>
      <c r="E54" s="33"/>
      <c r="F54" s="40">
        <f>F55+F63</f>
        <v>916.9</v>
      </c>
      <c r="G54" s="137">
        <v>0</v>
      </c>
      <c r="H54" s="144"/>
    </row>
    <row r="55" spans="1:8" s="83" customFormat="1" ht="61.5" customHeight="1">
      <c r="A55" s="79" t="s">
        <v>555</v>
      </c>
      <c r="B55" s="80" t="s">
        <v>604</v>
      </c>
      <c r="C55" s="80" t="s">
        <v>607</v>
      </c>
      <c r="D55" s="81"/>
      <c r="E55" s="80"/>
      <c r="F55" s="82">
        <f>F56+F59</f>
        <v>236.6</v>
      </c>
      <c r="G55" s="138"/>
      <c r="H55" s="145"/>
    </row>
    <row r="56" spans="1:8" ht="48" customHeight="1">
      <c r="A56" s="35" t="s">
        <v>615</v>
      </c>
      <c r="B56" s="36" t="s">
        <v>604</v>
      </c>
      <c r="C56" s="36" t="s">
        <v>607</v>
      </c>
      <c r="D56" s="41" t="s">
        <v>611</v>
      </c>
      <c r="E56" s="36"/>
      <c r="F56" s="37">
        <f>F57</f>
        <v>133.1</v>
      </c>
      <c r="G56" s="137"/>
      <c r="H56" s="144"/>
    </row>
    <row r="57" spans="1:8" ht="51" customHeight="1">
      <c r="A57" s="35" t="s">
        <v>531</v>
      </c>
      <c r="B57" s="36" t="s">
        <v>604</v>
      </c>
      <c r="C57" s="36" t="s">
        <v>607</v>
      </c>
      <c r="D57" s="41" t="s">
        <v>612</v>
      </c>
      <c r="E57" s="36"/>
      <c r="F57" s="37">
        <f>F58</f>
        <v>133.1</v>
      </c>
      <c r="G57" s="137"/>
      <c r="H57" s="144"/>
    </row>
    <row r="58" spans="1:8" ht="33.75" customHeight="1">
      <c r="A58" s="35" t="s">
        <v>696</v>
      </c>
      <c r="B58" s="36" t="s">
        <v>604</v>
      </c>
      <c r="C58" s="36" t="s">
        <v>607</v>
      </c>
      <c r="D58" s="41" t="s">
        <v>612</v>
      </c>
      <c r="E58" s="36" t="s">
        <v>594</v>
      </c>
      <c r="F58" s="37">
        <v>133.1</v>
      </c>
      <c r="G58" s="137"/>
      <c r="H58" s="144"/>
    </row>
    <row r="59" spans="1:8" ht="24" customHeight="1">
      <c r="A59" s="35" t="s">
        <v>532</v>
      </c>
      <c r="B59" s="36" t="s">
        <v>604</v>
      </c>
      <c r="C59" s="36" t="s">
        <v>607</v>
      </c>
      <c r="D59" s="41" t="s">
        <v>613</v>
      </c>
      <c r="E59" s="36"/>
      <c r="F59" s="37">
        <f>F60</f>
        <v>103.5</v>
      </c>
      <c r="G59" s="137"/>
      <c r="H59" s="144"/>
    </row>
    <row r="60" spans="1:8" ht="48.75" customHeight="1">
      <c r="A60" s="35" t="s">
        <v>556</v>
      </c>
      <c r="B60" s="36" t="s">
        <v>604</v>
      </c>
      <c r="C60" s="36" t="s">
        <v>607</v>
      </c>
      <c r="D60" s="41" t="s">
        <v>614</v>
      </c>
      <c r="E60" s="36"/>
      <c r="F60" s="37">
        <f>F62</f>
        <v>103.5</v>
      </c>
      <c r="G60" s="137"/>
      <c r="H60" s="144"/>
    </row>
    <row r="61" spans="1:8" ht="48.75" customHeight="1">
      <c r="A61" s="234" t="s">
        <v>79</v>
      </c>
      <c r="B61" s="234"/>
      <c r="C61" s="234"/>
      <c r="D61" s="234"/>
      <c r="E61" s="234"/>
      <c r="F61" s="234"/>
      <c r="G61" s="234"/>
      <c r="H61" s="144"/>
    </row>
    <row r="62" spans="1:8" ht="37.5" customHeight="1">
      <c r="A62" s="35" t="s">
        <v>696</v>
      </c>
      <c r="B62" s="36" t="s">
        <v>604</v>
      </c>
      <c r="C62" s="36" t="s">
        <v>607</v>
      </c>
      <c r="D62" s="41" t="s">
        <v>614</v>
      </c>
      <c r="E62" s="36" t="s">
        <v>594</v>
      </c>
      <c r="F62" s="37">
        <v>103.5</v>
      </c>
      <c r="G62" s="137"/>
      <c r="H62" s="144"/>
    </row>
    <row r="63" spans="1:8" s="83" customFormat="1" ht="53.25" customHeight="1">
      <c r="A63" s="79" t="s">
        <v>557</v>
      </c>
      <c r="B63" s="80" t="s">
        <v>604</v>
      </c>
      <c r="C63" s="80" t="s">
        <v>616</v>
      </c>
      <c r="D63" s="81"/>
      <c r="E63" s="80"/>
      <c r="F63" s="82">
        <f>F64</f>
        <v>680.3</v>
      </c>
      <c r="G63" s="138"/>
      <c r="H63" s="145"/>
    </row>
    <row r="64" spans="1:8" ht="51" customHeight="1">
      <c r="A64" s="35" t="s">
        <v>533</v>
      </c>
      <c r="B64" s="36" t="s">
        <v>604</v>
      </c>
      <c r="C64" s="36" t="s">
        <v>616</v>
      </c>
      <c r="D64" s="41" t="s">
        <v>622</v>
      </c>
      <c r="E64" s="36"/>
      <c r="F64" s="37">
        <f>F65</f>
        <v>680.3</v>
      </c>
      <c r="G64" s="137"/>
      <c r="H64" s="144"/>
    </row>
    <row r="65" spans="1:8" ht="36" customHeight="1">
      <c r="A65" s="35" t="s">
        <v>696</v>
      </c>
      <c r="B65" s="36" t="s">
        <v>604</v>
      </c>
      <c r="C65" s="36" t="s">
        <v>616</v>
      </c>
      <c r="D65" s="41" t="s">
        <v>636</v>
      </c>
      <c r="E65" s="36" t="s">
        <v>594</v>
      </c>
      <c r="F65" s="37">
        <v>680.3</v>
      </c>
      <c r="G65" s="137"/>
      <c r="H65" s="144"/>
    </row>
    <row r="66" spans="1:8" ht="15.75">
      <c r="A66" s="32" t="s">
        <v>558</v>
      </c>
      <c r="B66" s="33" t="s">
        <v>605</v>
      </c>
      <c r="C66" s="33" t="s">
        <v>586</v>
      </c>
      <c r="D66" s="63"/>
      <c r="E66" s="33"/>
      <c r="F66" s="40">
        <f>F67+F73</f>
        <v>28298.1</v>
      </c>
      <c r="G66" s="137">
        <v>0</v>
      </c>
      <c r="H66" s="144"/>
    </row>
    <row r="67" spans="1:8" s="83" customFormat="1" ht="26.25" customHeight="1">
      <c r="A67" s="79" t="s">
        <v>29</v>
      </c>
      <c r="B67" s="80" t="s">
        <v>605</v>
      </c>
      <c r="C67" s="80" t="s">
        <v>607</v>
      </c>
      <c r="D67" s="81"/>
      <c r="E67" s="80"/>
      <c r="F67" s="82">
        <f>F68+F71</f>
        <v>23396.899999999998</v>
      </c>
      <c r="G67" s="138"/>
      <c r="H67" s="145"/>
    </row>
    <row r="68" spans="1:8" ht="35.25" customHeight="1">
      <c r="A68" s="35" t="s">
        <v>104</v>
      </c>
      <c r="B68" s="36" t="s">
        <v>605</v>
      </c>
      <c r="C68" s="36" t="s">
        <v>607</v>
      </c>
      <c r="D68" s="41" t="s">
        <v>623</v>
      </c>
      <c r="E68" s="36"/>
      <c r="F68" s="37">
        <f>F69</f>
        <v>23396.899999999998</v>
      </c>
      <c r="G68" s="137"/>
      <c r="H68" s="144"/>
    </row>
    <row r="69" spans="1:8" ht="81" customHeight="1">
      <c r="A69" s="35" t="s">
        <v>559</v>
      </c>
      <c r="B69" s="36" t="s">
        <v>605</v>
      </c>
      <c r="C69" s="36" t="s">
        <v>607</v>
      </c>
      <c r="D69" s="41" t="s">
        <v>623</v>
      </c>
      <c r="E69" s="36"/>
      <c r="F69" s="37">
        <f>F70</f>
        <v>23396.899999999998</v>
      </c>
      <c r="G69" s="137"/>
      <c r="H69" s="144"/>
    </row>
    <row r="70" spans="1:8" ht="30">
      <c r="A70" s="35" t="s">
        <v>696</v>
      </c>
      <c r="B70" s="36" t="s">
        <v>605</v>
      </c>
      <c r="C70" s="36" t="s">
        <v>607</v>
      </c>
      <c r="D70" s="41" t="s">
        <v>623</v>
      </c>
      <c r="E70" s="36" t="s">
        <v>594</v>
      </c>
      <c r="F70" s="37">
        <f>14950+610+257.7+75+175.5-2256.4+418.3+3037+200+600+300+2516.3+65.5+2448</f>
        <v>23396.899999999998</v>
      </c>
      <c r="G70" s="137"/>
      <c r="H70" s="230"/>
    </row>
    <row r="71" spans="1:8" ht="75" hidden="1">
      <c r="A71" s="35" t="s">
        <v>559</v>
      </c>
      <c r="B71" s="36" t="s">
        <v>605</v>
      </c>
      <c r="C71" s="36" t="s">
        <v>607</v>
      </c>
      <c r="D71" s="41" t="s">
        <v>670</v>
      </c>
      <c r="E71" s="36"/>
      <c r="F71" s="37">
        <f>F72</f>
        <v>0</v>
      </c>
      <c r="G71" s="137"/>
      <c r="H71" s="144"/>
    </row>
    <row r="72" spans="1:8" ht="31.5" customHeight="1" hidden="1">
      <c r="A72" s="35" t="s">
        <v>592</v>
      </c>
      <c r="B72" s="36" t="s">
        <v>605</v>
      </c>
      <c r="C72" s="36" t="s">
        <v>607</v>
      </c>
      <c r="D72" s="41" t="s">
        <v>670</v>
      </c>
      <c r="E72" s="36" t="s">
        <v>594</v>
      </c>
      <c r="F72" s="37"/>
      <c r="G72" s="137"/>
      <c r="H72" s="144"/>
    </row>
    <row r="73" spans="1:8" ht="30">
      <c r="A73" s="79" t="s">
        <v>534</v>
      </c>
      <c r="B73" s="79" t="s">
        <v>605</v>
      </c>
      <c r="C73" s="79" t="s">
        <v>621</v>
      </c>
      <c r="D73" s="79"/>
      <c r="E73" s="79"/>
      <c r="F73" s="79">
        <f>F74+F76</f>
        <v>4901.2</v>
      </c>
      <c r="G73" s="137"/>
      <c r="H73" s="144"/>
    </row>
    <row r="74" spans="1:8" ht="30" customHeight="1" hidden="1">
      <c r="A74" s="35" t="s">
        <v>560</v>
      </c>
      <c r="B74" s="36" t="s">
        <v>605</v>
      </c>
      <c r="C74" s="36" t="s">
        <v>621</v>
      </c>
      <c r="D74" s="41" t="s">
        <v>624</v>
      </c>
      <c r="E74" s="36"/>
      <c r="F74" s="37">
        <f>F75</f>
        <v>0</v>
      </c>
      <c r="G74" s="137"/>
      <c r="H74" s="144"/>
    </row>
    <row r="75" spans="1:8" ht="33.75" customHeight="1" hidden="1">
      <c r="A75" s="35" t="s">
        <v>592</v>
      </c>
      <c r="B75" s="36" t="s">
        <v>605</v>
      </c>
      <c r="C75" s="36" t="s">
        <v>621</v>
      </c>
      <c r="D75" s="41" t="s">
        <v>624</v>
      </c>
      <c r="E75" s="36" t="s">
        <v>594</v>
      </c>
      <c r="F75" s="37">
        <f>1000-1000</f>
        <v>0</v>
      </c>
      <c r="G75" s="137"/>
      <c r="H75" s="144"/>
    </row>
    <row r="76" spans="1:8" ht="33.75" customHeight="1">
      <c r="A76" s="35" t="s">
        <v>535</v>
      </c>
      <c r="B76" s="36" t="s">
        <v>605</v>
      </c>
      <c r="C76" s="36" t="s">
        <v>621</v>
      </c>
      <c r="D76" s="41" t="s">
        <v>625</v>
      </c>
      <c r="E76" s="36"/>
      <c r="F76" s="37">
        <f>F77</f>
        <v>4901.2</v>
      </c>
      <c r="G76" s="137"/>
      <c r="H76" s="144"/>
    </row>
    <row r="77" spans="1:8" ht="35.25" customHeight="1">
      <c r="A77" s="35" t="s">
        <v>592</v>
      </c>
      <c r="B77" s="36" t="s">
        <v>605</v>
      </c>
      <c r="C77" s="36" t="s">
        <v>621</v>
      </c>
      <c r="D77" s="41" t="s">
        <v>625</v>
      </c>
      <c r="E77" s="36" t="s">
        <v>594</v>
      </c>
      <c r="F77" s="37">
        <f>3000+1581.2+320</f>
        <v>4901.2</v>
      </c>
      <c r="G77" s="140"/>
      <c r="H77" s="147"/>
    </row>
    <row r="78" spans="1:8" ht="24" customHeight="1">
      <c r="A78" s="32" t="s">
        <v>561</v>
      </c>
      <c r="B78" s="33" t="s">
        <v>617</v>
      </c>
      <c r="C78" s="33" t="s">
        <v>586</v>
      </c>
      <c r="D78" s="63"/>
      <c r="E78" s="33"/>
      <c r="F78" s="40">
        <f>F79+F86+F90</f>
        <v>121603.99578</v>
      </c>
      <c r="G78" s="137">
        <v>0</v>
      </c>
      <c r="H78" s="144"/>
    </row>
    <row r="79" spans="1:8" s="83" customFormat="1" ht="22.5" customHeight="1">
      <c r="A79" s="79" t="s">
        <v>536</v>
      </c>
      <c r="B79" s="80" t="s">
        <v>617</v>
      </c>
      <c r="C79" s="80" t="s">
        <v>584</v>
      </c>
      <c r="D79" s="81"/>
      <c r="E79" s="80"/>
      <c r="F79" s="82">
        <f>F81+F82+F83+F84</f>
        <v>42059.75578</v>
      </c>
      <c r="G79" s="138"/>
      <c r="H79" s="145"/>
    </row>
    <row r="80" spans="1:8" s="83" customFormat="1" ht="51" customHeight="1">
      <c r="A80" s="35" t="s">
        <v>293</v>
      </c>
      <c r="B80" s="41" t="s">
        <v>617</v>
      </c>
      <c r="C80" s="41" t="s">
        <v>584</v>
      </c>
      <c r="D80" s="41" t="s">
        <v>123</v>
      </c>
      <c r="E80" s="80"/>
      <c r="F80" s="37">
        <f>F81+F82+F83</f>
        <v>27964.37378</v>
      </c>
      <c r="G80" s="138"/>
      <c r="H80" s="181"/>
    </row>
    <row r="81" spans="1:8" s="83" customFormat="1" ht="84.75" customHeight="1">
      <c r="A81" s="35" t="s">
        <v>697</v>
      </c>
      <c r="B81" s="41" t="s">
        <v>617</v>
      </c>
      <c r="C81" s="41" t="s">
        <v>584</v>
      </c>
      <c r="D81" s="41" t="s">
        <v>698</v>
      </c>
      <c r="E81" s="41" t="s">
        <v>594</v>
      </c>
      <c r="F81" s="37">
        <v>5664.66701</v>
      </c>
      <c r="G81" s="138"/>
      <c r="H81" s="181"/>
    </row>
    <row r="82" spans="1:8" s="83" customFormat="1" ht="54" customHeight="1">
      <c r="A82" s="35" t="s">
        <v>699</v>
      </c>
      <c r="B82" s="41" t="s">
        <v>617</v>
      </c>
      <c r="C82" s="41" t="s">
        <v>584</v>
      </c>
      <c r="D82" s="41" t="s">
        <v>700</v>
      </c>
      <c r="E82" s="41" t="s">
        <v>594</v>
      </c>
      <c r="F82" s="37">
        <v>12977.35499</v>
      </c>
      <c r="G82" s="138"/>
      <c r="H82" s="145"/>
    </row>
    <row r="83" spans="1:8" s="83" customFormat="1" ht="52.5" customHeight="1">
      <c r="A83" s="35" t="s">
        <v>701</v>
      </c>
      <c r="B83" s="41" t="s">
        <v>617</v>
      </c>
      <c r="C83" s="41" t="s">
        <v>584</v>
      </c>
      <c r="D83" s="41" t="s">
        <v>700</v>
      </c>
      <c r="E83" s="41" t="s">
        <v>594</v>
      </c>
      <c r="F83" s="37">
        <f>9322.35178</f>
        <v>9322.35178</v>
      </c>
      <c r="G83" s="137"/>
      <c r="H83" s="144"/>
    </row>
    <row r="84" spans="1:8" ht="25.5" customHeight="1">
      <c r="A84" s="35" t="s">
        <v>537</v>
      </c>
      <c r="B84" s="41" t="s">
        <v>617</v>
      </c>
      <c r="C84" s="41" t="s">
        <v>584</v>
      </c>
      <c r="D84" s="41" t="s">
        <v>674</v>
      </c>
      <c r="E84" s="41"/>
      <c r="F84" s="37">
        <f>F85</f>
        <v>14095.382</v>
      </c>
      <c r="G84" s="141"/>
      <c r="H84" s="148"/>
    </row>
    <row r="85" spans="1:8" ht="30">
      <c r="A85" s="35" t="s">
        <v>696</v>
      </c>
      <c r="B85" s="36" t="s">
        <v>617</v>
      </c>
      <c r="C85" s="36" t="s">
        <v>584</v>
      </c>
      <c r="D85" s="41" t="s">
        <v>674</v>
      </c>
      <c r="E85" s="36" t="s">
        <v>594</v>
      </c>
      <c r="F85" s="37">
        <f>11567.8-606.1+335.1-1286.7+161.9+1000+370+300+380+320+1000+81.682+471.7</f>
        <v>14095.382</v>
      </c>
      <c r="G85" s="137"/>
      <c r="H85" s="230"/>
    </row>
    <row r="86" spans="1:8" ht="21" customHeight="1">
      <c r="A86" s="79" t="s">
        <v>538</v>
      </c>
      <c r="B86" s="80" t="s">
        <v>617</v>
      </c>
      <c r="C86" s="80" t="s">
        <v>585</v>
      </c>
      <c r="D86" s="81"/>
      <c r="E86" s="80"/>
      <c r="F86" s="82">
        <f>F88</f>
        <v>37763.340000000004</v>
      </c>
      <c r="G86" s="137"/>
      <c r="H86" s="144"/>
    </row>
    <row r="87" spans="1:8" ht="21" customHeight="1">
      <c r="A87" s="234" t="s">
        <v>79</v>
      </c>
      <c r="B87" s="234"/>
      <c r="C87" s="234"/>
      <c r="D87" s="234"/>
      <c r="E87" s="234"/>
      <c r="F87" s="234"/>
      <c r="G87" s="234"/>
      <c r="H87" s="144"/>
    </row>
    <row r="88" spans="1:8" ht="20.25" customHeight="1">
      <c r="A88" s="35" t="s">
        <v>626</v>
      </c>
      <c r="B88" s="36" t="s">
        <v>617</v>
      </c>
      <c r="C88" s="36" t="s">
        <v>585</v>
      </c>
      <c r="D88" s="41" t="s">
        <v>675</v>
      </c>
      <c r="E88" s="36"/>
      <c r="F88" s="37">
        <f>F89</f>
        <v>37763.340000000004</v>
      </c>
      <c r="G88" s="137"/>
      <c r="H88" s="144"/>
    </row>
    <row r="89" spans="1:8" ht="30">
      <c r="A89" s="35" t="s">
        <v>696</v>
      </c>
      <c r="B89" s="36" t="s">
        <v>617</v>
      </c>
      <c r="C89" s="36" t="s">
        <v>585</v>
      </c>
      <c r="D89" s="41" t="s">
        <v>675</v>
      </c>
      <c r="E89" s="36" t="s">
        <v>594</v>
      </c>
      <c r="F89" s="37">
        <f>7000+1000+6517.6+300.9+2830+1786.7-2990+175.2+24810.64-3667.7</f>
        <v>37763.340000000004</v>
      </c>
      <c r="G89" s="137"/>
      <c r="H89" s="230"/>
    </row>
    <row r="90" spans="1:8" ht="20.25" customHeight="1">
      <c r="A90" s="79" t="s">
        <v>539</v>
      </c>
      <c r="B90" s="80" t="s">
        <v>617</v>
      </c>
      <c r="C90" s="80" t="s">
        <v>604</v>
      </c>
      <c r="D90" s="81"/>
      <c r="E90" s="80"/>
      <c r="F90" s="82">
        <f>F91+F95+F97+F99+F101+F93</f>
        <v>41780.899999999994</v>
      </c>
      <c r="G90" s="137"/>
      <c r="H90" s="144"/>
    </row>
    <row r="91" spans="1:8" s="78" customFormat="1" ht="20.25" customHeight="1">
      <c r="A91" s="74" t="s">
        <v>562</v>
      </c>
      <c r="B91" s="75" t="s">
        <v>617</v>
      </c>
      <c r="C91" s="75" t="s">
        <v>604</v>
      </c>
      <c r="D91" s="76" t="s">
        <v>676</v>
      </c>
      <c r="E91" s="75"/>
      <c r="F91" s="77">
        <f>F92</f>
        <v>10567.199999999999</v>
      </c>
      <c r="G91" s="142"/>
      <c r="H91" s="149"/>
    </row>
    <row r="92" spans="1:8" ht="30">
      <c r="A92" s="35" t="s">
        <v>696</v>
      </c>
      <c r="B92" s="36" t="s">
        <v>617</v>
      </c>
      <c r="C92" s="36" t="s">
        <v>604</v>
      </c>
      <c r="D92" s="41" t="s">
        <v>676</v>
      </c>
      <c r="E92" s="36" t="s">
        <v>594</v>
      </c>
      <c r="F92" s="37">
        <f>7350+2500-9.1+1400.8-674.5</f>
        <v>10567.199999999999</v>
      </c>
      <c r="G92" s="143"/>
      <c r="H92" s="150"/>
    </row>
    <row r="93" spans="1:8" ht="56.25" customHeight="1" hidden="1">
      <c r="A93" s="35" t="s">
        <v>563</v>
      </c>
      <c r="B93" s="36" t="s">
        <v>617</v>
      </c>
      <c r="C93" s="36" t="s">
        <v>604</v>
      </c>
      <c r="D93" s="41" t="s">
        <v>671</v>
      </c>
      <c r="E93" s="36"/>
      <c r="F93" s="37">
        <f>F94</f>
        <v>0</v>
      </c>
      <c r="G93" s="137"/>
      <c r="H93" s="144"/>
    </row>
    <row r="94" spans="1:8" ht="30" hidden="1">
      <c r="A94" s="35" t="s">
        <v>592</v>
      </c>
      <c r="B94" s="36" t="s">
        <v>617</v>
      </c>
      <c r="C94" s="36" t="s">
        <v>604</v>
      </c>
      <c r="D94" s="41" t="s">
        <v>671</v>
      </c>
      <c r="E94" s="36" t="s">
        <v>594</v>
      </c>
      <c r="F94" s="37"/>
      <c r="G94" s="137"/>
      <c r="H94" s="144"/>
    </row>
    <row r="95" spans="1:8" s="78" customFormat="1" ht="47.25" customHeight="1">
      <c r="A95" s="74" t="s">
        <v>563</v>
      </c>
      <c r="B95" s="75" t="s">
        <v>617</v>
      </c>
      <c r="C95" s="75" t="s">
        <v>604</v>
      </c>
      <c r="D95" s="76" t="s">
        <v>677</v>
      </c>
      <c r="E95" s="75"/>
      <c r="F95" s="77">
        <f>F96</f>
        <v>16478.799999999996</v>
      </c>
      <c r="G95" s="142"/>
      <c r="H95" s="149"/>
    </row>
    <row r="96" spans="1:8" ht="30">
      <c r="A96" s="35" t="s">
        <v>696</v>
      </c>
      <c r="B96" s="36" t="s">
        <v>617</v>
      </c>
      <c r="C96" s="36" t="s">
        <v>604</v>
      </c>
      <c r="D96" s="41" t="s">
        <v>677</v>
      </c>
      <c r="E96" s="36" t="s">
        <v>594</v>
      </c>
      <c r="F96" s="37">
        <f>20081.1-2247.8+243.6+1187.1-3285.2+500</f>
        <v>16478.799999999996</v>
      </c>
      <c r="G96" s="137"/>
      <c r="H96" s="230"/>
    </row>
    <row r="97" spans="1:8" s="78" customFormat="1" ht="24" customHeight="1">
      <c r="A97" s="74" t="s">
        <v>540</v>
      </c>
      <c r="B97" s="75" t="s">
        <v>617</v>
      </c>
      <c r="C97" s="75" t="s">
        <v>604</v>
      </c>
      <c r="D97" s="76" t="s">
        <v>678</v>
      </c>
      <c r="E97" s="75"/>
      <c r="F97" s="77">
        <f>F98</f>
        <v>2900</v>
      </c>
      <c r="G97" s="142"/>
      <c r="H97" s="149"/>
    </row>
    <row r="98" spans="1:8" ht="30">
      <c r="A98" s="35" t="s">
        <v>696</v>
      </c>
      <c r="B98" s="36" t="s">
        <v>617</v>
      </c>
      <c r="C98" s="36" t="s">
        <v>604</v>
      </c>
      <c r="D98" s="41" t="s">
        <v>678</v>
      </c>
      <c r="E98" s="36" t="s">
        <v>594</v>
      </c>
      <c r="F98" s="37">
        <f>2200+700</f>
        <v>2900</v>
      </c>
      <c r="G98" s="137"/>
      <c r="H98" s="144"/>
    </row>
    <row r="99" spans="1:8" s="78" customFormat="1" ht="30">
      <c r="A99" s="74" t="s">
        <v>541</v>
      </c>
      <c r="B99" s="75" t="s">
        <v>617</v>
      </c>
      <c r="C99" s="75" t="s">
        <v>604</v>
      </c>
      <c r="D99" s="76" t="s">
        <v>679</v>
      </c>
      <c r="E99" s="75"/>
      <c r="F99" s="77">
        <f>F100</f>
        <v>4823.099999999999</v>
      </c>
      <c r="G99" s="142"/>
      <c r="H99" s="149"/>
    </row>
    <row r="100" spans="1:8" ht="30">
      <c r="A100" s="35" t="s">
        <v>696</v>
      </c>
      <c r="B100" s="36" t="s">
        <v>617</v>
      </c>
      <c r="C100" s="36" t="s">
        <v>604</v>
      </c>
      <c r="D100" s="41" t="s">
        <v>679</v>
      </c>
      <c r="E100" s="36" t="s">
        <v>594</v>
      </c>
      <c r="F100" s="37">
        <f>7070-846.1-1400.8</f>
        <v>4823.099999999999</v>
      </c>
      <c r="G100" s="137"/>
      <c r="H100" s="144"/>
    </row>
    <row r="101" spans="1:8" s="78" customFormat="1" ht="36.75" customHeight="1">
      <c r="A101" s="74" t="s">
        <v>542</v>
      </c>
      <c r="B101" s="75" t="s">
        <v>617</v>
      </c>
      <c r="C101" s="75" t="s">
        <v>604</v>
      </c>
      <c r="D101" s="76" t="s">
        <v>680</v>
      </c>
      <c r="E101" s="75"/>
      <c r="F101" s="77">
        <f>F102</f>
        <v>7011.8</v>
      </c>
      <c r="G101" s="142"/>
      <c r="H101" s="149"/>
    </row>
    <row r="102" spans="1:8" ht="30">
      <c r="A102" s="35" t="s">
        <v>696</v>
      </c>
      <c r="B102" s="36" t="s">
        <v>617</v>
      </c>
      <c r="C102" s="36" t="s">
        <v>604</v>
      </c>
      <c r="D102" s="41" t="s">
        <v>680</v>
      </c>
      <c r="E102" s="36" t="s">
        <v>594</v>
      </c>
      <c r="F102" s="37">
        <f>7650+1400-5000-728.4+100+757.5-200-200+160-150+1000+922.7-200+1000+500</f>
        <v>7011.8</v>
      </c>
      <c r="G102" s="137"/>
      <c r="H102" s="144"/>
    </row>
    <row r="103" spans="1:8" ht="15.75">
      <c r="A103" s="32" t="s">
        <v>564</v>
      </c>
      <c r="B103" s="33" t="s">
        <v>618</v>
      </c>
      <c r="C103" s="33" t="s">
        <v>586</v>
      </c>
      <c r="D103" s="63"/>
      <c r="E103" s="33"/>
      <c r="F103" s="40">
        <f>F104</f>
        <v>1010</v>
      </c>
      <c r="G103" s="137">
        <v>0</v>
      </c>
      <c r="H103" s="144"/>
    </row>
    <row r="104" spans="1:8" s="83" customFormat="1" ht="31.5" customHeight="1">
      <c r="A104" s="79" t="s">
        <v>543</v>
      </c>
      <c r="B104" s="80" t="s">
        <v>618</v>
      </c>
      <c r="C104" s="80" t="s">
        <v>618</v>
      </c>
      <c r="D104" s="81"/>
      <c r="E104" s="80"/>
      <c r="F104" s="82">
        <f>F105</f>
        <v>1010</v>
      </c>
      <c r="G104" s="138"/>
      <c r="H104" s="145"/>
    </row>
    <row r="105" spans="1:8" ht="31.5" customHeight="1">
      <c r="A105" s="35" t="s">
        <v>544</v>
      </c>
      <c r="B105" s="36" t="s">
        <v>618</v>
      </c>
      <c r="C105" s="36" t="s">
        <v>618</v>
      </c>
      <c r="D105" s="41" t="s">
        <v>684</v>
      </c>
      <c r="E105" s="36"/>
      <c r="F105" s="37">
        <f>F106</f>
        <v>1010</v>
      </c>
      <c r="G105" s="137"/>
      <c r="H105" s="144"/>
    </row>
    <row r="106" spans="1:8" ht="31.5" customHeight="1">
      <c r="A106" s="35" t="s">
        <v>545</v>
      </c>
      <c r="B106" s="36" t="s">
        <v>618</v>
      </c>
      <c r="C106" s="36" t="s">
        <v>618</v>
      </c>
      <c r="D106" s="41" t="s">
        <v>684</v>
      </c>
      <c r="E106" s="36"/>
      <c r="F106" s="37">
        <f>F107</f>
        <v>1010</v>
      </c>
      <c r="G106" s="137"/>
      <c r="H106" s="144"/>
    </row>
    <row r="107" spans="1:8" ht="30">
      <c r="A107" s="35" t="s">
        <v>696</v>
      </c>
      <c r="B107" s="36" t="s">
        <v>618</v>
      </c>
      <c r="C107" s="36" t="s">
        <v>618</v>
      </c>
      <c r="D107" s="41" t="s">
        <v>684</v>
      </c>
      <c r="E107" s="36" t="s">
        <v>594</v>
      </c>
      <c r="F107" s="37">
        <v>1010</v>
      </c>
      <c r="G107" s="137"/>
      <c r="H107" s="144"/>
    </row>
    <row r="108" spans="1:8" ht="21.75" customHeight="1">
      <c r="A108" s="32" t="s">
        <v>565</v>
      </c>
      <c r="B108" s="33" t="s">
        <v>619</v>
      </c>
      <c r="C108" s="33" t="s">
        <v>586</v>
      </c>
      <c r="D108" s="63"/>
      <c r="E108" s="33"/>
      <c r="F108" s="40">
        <f>F109</f>
        <v>26035.609999999993</v>
      </c>
      <c r="G108" s="137">
        <v>0</v>
      </c>
      <c r="H108" s="144"/>
    </row>
    <row r="109" spans="1:8" s="83" customFormat="1" ht="18" customHeight="1">
      <c r="A109" s="79" t="s">
        <v>546</v>
      </c>
      <c r="B109" s="80" t="s">
        <v>619</v>
      </c>
      <c r="C109" s="80" t="s">
        <v>584</v>
      </c>
      <c r="D109" s="81"/>
      <c r="E109" s="81"/>
      <c r="F109" s="84">
        <f>F111+F124+F110</f>
        <v>26035.609999999993</v>
      </c>
      <c r="G109" s="138"/>
      <c r="H109" s="145"/>
    </row>
    <row r="110" spans="1:8" s="83" customFormat="1" ht="25.5" customHeight="1">
      <c r="A110" s="44" t="s">
        <v>667</v>
      </c>
      <c r="B110" s="36" t="s">
        <v>619</v>
      </c>
      <c r="C110" s="36" t="s">
        <v>584</v>
      </c>
      <c r="D110" s="41" t="s">
        <v>94</v>
      </c>
      <c r="E110" s="36" t="s">
        <v>666</v>
      </c>
      <c r="F110" s="37">
        <v>100</v>
      </c>
      <c r="G110" s="138"/>
      <c r="H110" s="145"/>
    </row>
    <row r="111" spans="1:8" ht="39.75" customHeight="1">
      <c r="A111" s="35" t="s">
        <v>627</v>
      </c>
      <c r="B111" s="36" t="s">
        <v>619</v>
      </c>
      <c r="C111" s="36" t="s">
        <v>584</v>
      </c>
      <c r="D111" s="64" t="s">
        <v>628</v>
      </c>
      <c r="E111" s="42"/>
      <c r="F111" s="43">
        <f>F114+F120+F112</f>
        <v>25675.616999999995</v>
      </c>
      <c r="G111" s="137"/>
      <c r="H111" s="144"/>
    </row>
    <row r="112" spans="1:8" s="78" customFormat="1" ht="37.5" customHeight="1">
      <c r="A112" s="74" t="s">
        <v>629</v>
      </c>
      <c r="B112" s="75" t="s">
        <v>619</v>
      </c>
      <c r="C112" s="75" t="s">
        <v>584</v>
      </c>
      <c r="D112" s="85" t="s">
        <v>630</v>
      </c>
      <c r="E112" s="86"/>
      <c r="F112" s="87">
        <f>F113</f>
        <v>778.8</v>
      </c>
      <c r="G112" s="142"/>
      <c r="H112" s="149"/>
    </row>
    <row r="113" spans="1:8" ht="30">
      <c r="A113" s="35" t="s">
        <v>696</v>
      </c>
      <c r="B113" s="36" t="s">
        <v>619</v>
      </c>
      <c r="C113" s="36" t="s">
        <v>584</v>
      </c>
      <c r="D113" s="64" t="s">
        <v>630</v>
      </c>
      <c r="E113" s="36" t="s">
        <v>594</v>
      </c>
      <c r="F113" s="37">
        <v>778.8</v>
      </c>
      <c r="G113" s="137"/>
      <c r="H113" s="144"/>
    </row>
    <row r="114" spans="1:8" s="78" customFormat="1" ht="31.5" customHeight="1">
      <c r="A114" s="74" t="s">
        <v>631</v>
      </c>
      <c r="B114" s="75" t="s">
        <v>619</v>
      </c>
      <c r="C114" s="75" t="s">
        <v>584</v>
      </c>
      <c r="D114" s="76" t="s">
        <v>632</v>
      </c>
      <c r="E114" s="75"/>
      <c r="F114" s="77">
        <f>F115+F118</f>
        <v>22464.716999999997</v>
      </c>
      <c r="G114" s="142"/>
      <c r="H114" s="149"/>
    </row>
    <row r="115" spans="1:8" ht="41.25" customHeight="1">
      <c r="A115" s="35" t="s">
        <v>566</v>
      </c>
      <c r="B115" s="36" t="s">
        <v>619</v>
      </c>
      <c r="C115" s="36" t="s">
        <v>584</v>
      </c>
      <c r="D115" s="41" t="s">
        <v>632</v>
      </c>
      <c r="E115" s="36">
        <v>611</v>
      </c>
      <c r="F115" s="37">
        <v>20943.1</v>
      </c>
      <c r="G115" s="137"/>
      <c r="H115" s="144"/>
    </row>
    <row r="116" spans="1:8" ht="78.75" customHeight="1">
      <c r="A116" s="35" t="s">
        <v>124</v>
      </c>
      <c r="B116" s="36" t="s">
        <v>619</v>
      </c>
      <c r="C116" s="36" t="s">
        <v>584</v>
      </c>
      <c r="D116" s="41" t="s">
        <v>61</v>
      </c>
      <c r="E116" s="36"/>
      <c r="F116" s="37">
        <f>F118</f>
        <v>1521.617</v>
      </c>
      <c r="G116" s="137"/>
      <c r="H116" s="144"/>
    </row>
    <row r="117" spans="1:8" ht="27.75" customHeight="1">
      <c r="A117" s="234" t="s">
        <v>79</v>
      </c>
      <c r="B117" s="234"/>
      <c r="C117" s="234"/>
      <c r="D117" s="234"/>
      <c r="E117" s="234"/>
      <c r="F117" s="234"/>
      <c r="G117" s="234"/>
      <c r="H117" s="144"/>
    </row>
    <row r="118" spans="1:8" ht="109.5" customHeight="1">
      <c r="A118" s="35" t="s">
        <v>78</v>
      </c>
      <c r="B118" s="36" t="s">
        <v>619</v>
      </c>
      <c r="C118" s="36" t="s">
        <v>584</v>
      </c>
      <c r="D118" s="41" t="s">
        <v>61</v>
      </c>
      <c r="E118" s="36" t="s">
        <v>666</v>
      </c>
      <c r="F118" s="37">
        <v>1521.617</v>
      </c>
      <c r="G118" s="137"/>
      <c r="H118" s="144"/>
    </row>
    <row r="119" spans="1:8" ht="33" customHeight="1" hidden="1">
      <c r="A119" s="35"/>
      <c r="B119" s="36"/>
      <c r="C119" s="36"/>
      <c r="D119" s="41"/>
      <c r="E119" s="36"/>
      <c r="F119" s="37"/>
      <c r="G119" s="137"/>
      <c r="H119" s="144"/>
    </row>
    <row r="120" spans="1:8" s="78" customFormat="1" ht="32.25" customHeight="1">
      <c r="A120" s="74" t="s">
        <v>547</v>
      </c>
      <c r="B120" s="75" t="s">
        <v>619</v>
      </c>
      <c r="C120" s="75" t="s">
        <v>584</v>
      </c>
      <c r="D120" s="85" t="s">
        <v>633</v>
      </c>
      <c r="E120" s="88"/>
      <c r="F120" s="77">
        <f>F121</f>
        <v>2432.1</v>
      </c>
      <c r="G120" s="142"/>
      <c r="H120" s="149"/>
    </row>
    <row r="121" spans="1:8" ht="33" customHeight="1">
      <c r="A121" s="35" t="s">
        <v>566</v>
      </c>
      <c r="B121" s="36" t="s">
        <v>619</v>
      </c>
      <c r="C121" s="36" t="s">
        <v>584</v>
      </c>
      <c r="D121" s="64" t="s">
        <v>668</v>
      </c>
      <c r="E121" s="36">
        <v>611</v>
      </c>
      <c r="F121" s="37">
        <v>2432.1</v>
      </c>
      <c r="G121" s="137"/>
      <c r="H121" s="144"/>
    </row>
    <row r="122" spans="1:8" ht="28.5" customHeight="1" hidden="1">
      <c r="A122" s="44" t="s">
        <v>667</v>
      </c>
      <c r="B122" s="36" t="s">
        <v>619</v>
      </c>
      <c r="C122" s="36" t="s">
        <v>584</v>
      </c>
      <c r="D122" s="64" t="s">
        <v>668</v>
      </c>
      <c r="E122" s="36" t="s">
        <v>666</v>
      </c>
      <c r="F122" s="37"/>
      <c r="G122" s="137"/>
      <c r="H122" s="144"/>
    </row>
    <row r="123" spans="1:8" ht="86.25" customHeight="1">
      <c r="A123" s="35" t="s">
        <v>124</v>
      </c>
      <c r="B123" s="36" t="s">
        <v>619</v>
      </c>
      <c r="C123" s="36" t="s">
        <v>584</v>
      </c>
      <c r="D123" s="41" t="s">
        <v>61</v>
      </c>
      <c r="E123" s="36"/>
      <c r="F123" s="37">
        <f>260</f>
        <v>260</v>
      </c>
      <c r="G123" s="137"/>
      <c r="H123" s="144"/>
    </row>
    <row r="124" spans="1:8" ht="115.5" customHeight="1">
      <c r="A124" s="35" t="s">
        <v>78</v>
      </c>
      <c r="B124" s="36" t="s">
        <v>619</v>
      </c>
      <c r="C124" s="36" t="s">
        <v>584</v>
      </c>
      <c r="D124" s="41" t="s">
        <v>61</v>
      </c>
      <c r="E124" s="36" t="s">
        <v>666</v>
      </c>
      <c r="F124" s="37">
        <v>259.993</v>
      </c>
      <c r="G124" s="137"/>
      <c r="H124" s="144"/>
    </row>
    <row r="125" spans="1:8" ht="15.75">
      <c r="A125" s="32" t="s">
        <v>567</v>
      </c>
      <c r="B125" s="33" t="s">
        <v>620</v>
      </c>
      <c r="C125" s="33" t="s">
        <v>586</v>
      </c>
      <c r="D125" s="63"/>
      <c r="E125" s="33"/>
      <c r="F125" s="40">
        <f>F126+F130</f>
        <v>729.5</v>
      </c>
      <c r="G125" s="137">
        <v>0</v>
      </c>
      <c r="H125" s="144"/>
    </row>
    <row r="126" spans="1:8" s="83" customFormat="1" ht="21" customHeight="1">
      <c r="A126" s="79" t="s">
        <v>548</v>
      </c>
      <c r="B126" s="80" t="s">
        <v>620</v>
      </c>
      <c r="C126" s="80" t="s">
        <v>584</v>
      </c>
      <c r="D126" s="81"/>
      <c r="E126" s="80"/>
      <c r="F126" s="82">
        <f>F127</f>
        <v>729.5</v>
      </c>
      <c r="G126" s="138"/>
      <c r="H126" s="145"/>
    </row>
    <row r="127" spans="1:8" ht="36.75" customHeight="1">
      <c r="A127" s="35" t="s">
        <v>568</v>
      </c>
      <c r="B127" s="36" t="s">
        <v>620</v>
      </c>
      <c r="C127" s="36" t="s">
        <v>584</v>
      </c>
      <c r="D127" s="41" t="s">
        <v>685</v>
      </c>
      <c r="E127" s="36"/>
      <c r="F127" s="37">
        <f>F128</f>
        <v>729.5</v>
      </c>
      <c r="G127" s="137"/>
      <c r="H127" s="144"/>
    </row>
    <row r="128" spans="1:8" ht="38.25" customHeight="1">
      <c r="A128" s="35" t="s">
        <v>549</v>
      </c>
      <c r="B128" s="36" t="s">
        <v>620</v>
      </c>
      <c r="C128" s="36" t="s">
        <v>584</v>
      </c>
      <c r="D128" s="41" t="s">
        <v>686</v>
      </c>
      <c r="E128" s="36"/>
      <c r="F128" s="37">
        <f>F129</f>
        <v>729.5</v>
      </c>
      <c r="G128" s="137"/>
      <c r="H128" s="144"/>
    </row>
    <row r="129" spans="1:8" ht="21" customHeight="1">
      <c r="A129" s="35" t="s">
        <v>602</v>
      </c>
      <c r="B129" s="36" t="s">
        <v>620</v>
      </c>
      <c r="C129" s="36" t="s">
        <v>584</v>
      </c>
      <c r="D129" s="41" t="s">
        <v>686</v>
      </c>
      <c r="E129" s="36" t="s">
        <v>642</v>
      </c>
      <c r="F129" s="37">
        <v>729.5</v>
      </c>
      <c r="G129" s="137"/>
      <c r="H129" s="144"/>
    </row>
    <row r="130" spans="1:8" ht="21" customHeight="1" hidden="1">
      <c r="A130" s="35" t="s">
        <v>681</v>
      </c>
      <c r="B130" s="36" t="s">
        <v>620</v>
      </c>
      <c r="C130" s="36" t="s">
        <v>604</v>
      </c>
      <c r="D130" s="41" t="s">
        <v>682</v>
      </c>
      <c r="E130" s="36" t="s">
        <v>683</v>
      </c>
      <c r="F130" s="37"/>
      <c r="G130" s="137"/>
      <c r="H130" s="144"/>
    </row>
    <row r="131" spans="1:8" ht="21" customHeight="1">
      <c r="A131" s="32" t="s">
        <v>569</v>
      </c>
      <c r="B131" s="33" t="s">
        <v>606</v>
      </c>
      <c r="C131" s="33" t="s">
        <v>586</v>
      </c>
      <c r="D131" s="63"/>
      <c r="E131" s="33"/>
      <c r="F131" s="40">
        <f>F132</f>
        <v>21447.39</v>
      </c>
      <c r="G131" s="137">
        <v>0</v>
      </c>
      <c r="H131" s="144"/>
    </row>
    <row r="132" spans="1:8" s="83" customFormat="1" ht="31.5" customHeight="1">
      <c r="A132" s="79" t="s">
        <v>570</v>
      </c>
      <c r="B132" s="80" t="s">
        <v>606</v>
      </c>
      <c r="C132" s="80" t="s">
        <v>584</v>
      </c>
      <c r="D132" s="81"/>
      <c r="E132" s="80"/>
      <c r="F132" s="82">
        <f>F134+F139+F133</f>
        <v>21447.39</v>
      </c>
      <c r="G132" s="138"/>
      <c r="H132" s="145"/>
    </row>
    <row r="133" spans="1:8" s="83" customFormat="1" ht="31.5" customHeight="1">
      <c r="A133" s="44" t="s">
        <v>667</v>
      </c>
      <c r="B133" s="36" t="s">
        <v>606</v>
      </c>
      <c r="C133" s="36" t="s">
        <v>584</v>
      </c>
      <c r="D133" s="41" t="s">
        <v>94</v>
      </c>
      <c r="E133" s="36" t="s">
        <v>666</v>
      </c>
      <c r="F133" s="37">
        <v>100</v>
      </c>
      <c r="G133" s="138"/>
      <c r="H133" s="145"/>
    </row>
    <row r="134" spans="1:8" ht="30" customHeight="1">
      <c r="A134" s="35" t="s">
        <v>571</v>
      </c>
      <c r="B134" s="36" t="s">
        <v>606</v>
      </c>
      <c r="C134" s="36" t="s">
        <v>584</v>
      </c>
      <c r="D134" s="41" t="s">
        <v>597</v>
      </c>
      <c r="E134" s="36"/>
      <c r="F134" s="37">
        <f>F135+F136</f>
        <v>21100</v>
      </c>
      <c r="G134" s="137"/>
      <c r="H134" s="144"/>
    </row>
    <row r="135" spans="1:8" ht="40.5" customHeight="1">
      <c r="A135" s="35" t="s">
        <v>566</v>
      </c>
      <c r="B135" s="36" t="s">
        <v>606</v>
      </c>
      <c r="C135" s="36" t="s">
        <v>584</v>
      </c>
      <c r="D135" s="41" t="s">
        <v>597</v>
      </c>
      <c r="E135" s="36" t="s">
        <v>634</v>
      </c>
      <c r="F135" s="37">
        <v>16000</v>
      </c>
      <c r="G135" s="137"/>
      <c r="H135" s="144"/>
    </row>
    <row r="136" spans="1:8" ht="30" customHeight="1">
      <c r="A136" s="44" t="s">
        <v>667</v>
      </c>
      <c r="B136" s="36" t="s">
        <v>606</v>
      </c>
      <c r="C136" s="36" t="s">
        <v>584</v>
      </c>
      <c r="D136" s="41" t="s">
        <v>597</v>
      </c>
      <c r="E136" s="36" t="s">
        <v>666</v>
      </c>
      <c r="F136" s="45">
        <f>4600+500</f>
        <v>5100</v>
      </c>
      <c r="G136" s="137"/>
      <c r="H136" s="144"/>
    </row>
    <row r="137" spans="1:8" ht="85.5" customHeight="1">
      <c r="A137" s="35" t="s">
        <v>124</v>
      </c>
      <c r="B137" s="36" t="s">
        <v>606</v>
      </c>
      <c r="C137" s="36" t="s">
        <v>584</v>
      </c>
      <c r="D137" s="41" t="s">
        <v>61</v>
      </c>
      <c r="E137" s="36"/>
      <c r="F137" s="37">
        <f>F139</f>
        <v>247.39</v>
      </c>
      <c r="G137" s="137"/>
      <c r="H137" s="144"/>
    </row>
    <row r="138" spans="1:8" ht="62.25" customHeight="1">
      <c r="A138" s="234" t="s">
        <v>79</v>
      </c>
      <c r="B138" s="234"/>
      <c r="C138" s="234"/>
      <c r="D138" s="234"/>
      <c r="E138" s="234"/>
      <c r="F138" s="234"/>
      <c r="G138" s="234"/>
      <c r="H138" s="144"/>
    </row>
    <row r="139" spans="1:8" ht="111" customHeight="1">
      <c r="A139" s="35" t="s">
        <v>78</v>
      </c>
      <c r="B139" s="36" t="s">
        <v>606</v>
      </c>
      <c r="C139" s="36" t="s">
        <v>584</v>
      </c>
      <c r="D139" s="41" t="s">
        <v>61</v>
      </c>
      <c r="E139" s="36" t="s">
        <v>666</v>
      </c>
      <c r="F139" s="37">
        <v>247.39</v>
      </c>
      <c r="G139" s="137"/>
      <c r="H139" s="144"/>
    </row>
    <row r="140" spans="1:8" ht="24.75" customHeight="1">
      <c r="A140" s="32" t="s">
        <v>572</v>
      </c>
      <c r="B140" s="33" t="s">
        <v>621</v>
      </c>
      <c r="C140" s="33" t="s">
        <v>586</v>
      </c>
      <c r="D140" s="63"/>
      <c r="E140" s="46"/>
      <c r="F140" s="47">
        <f>F141</f>
        <v>1000</v>
      </c>
      <c r="G140" s="137">
        <v>0</v>
      </c>
      <c r="H140" s="144"/>
    </row>
    <row r="141" spans="1:8" ht="22.5" customHeight="1">
      <c r="A141" s="35" t="s">
        <v>573</v>
      </c>
      <c r="B141" s="36" t="s">
        <v>621</v>
      </c>
      <c r="C141" s="36" t="s">
        <v>585</v>
      </c>
      <c r="D141" s="41"/>
      <c r="E141" s="36"/>
      <c r="F141" s="37">
        <f>F142</f>
        <v>1000</v>
      </c>
      <c r="G141" s="137"/>
      <c r="H141" s="144"/>
    </row>
    <row r="142" spans="1:8" ht="34.5" customHeight="1">
      <c r="A142" s="35" t="s">
        <v>582</v>
      </c>
      <c r="B142" s="36" t="s">
        <v>621</v>
      </c>
      <c r="C142" s="36" t="s">
        <v>585</v>
      </c>
      <c r="D142" s="64" t="s">
        <v>687</v>
      </c>
      <c r="E142" s="36"/>
      <c r="F142" s="37">
        <f>F143</f>
        <v>1000</v>
      </c>
      <c r="G142" s="137"/>
      <c r="H142" s="144"/>
    </row>
    <row r="143" spans="1:8" ht="30">
      <c r="A143" s="35" t="s">
        <v>696</v>
      </c>
      <c r="B143" s="36" t="s">
        <v>621</v>
      </c>
      <c r="C143" s="36" t="s">
        <v>585</v>
      </c>
      <c r="D143" s="64" t="s">
        <v>688</v>
      </c>
      <c r="E143" s="38" t="s">
        <v>594</v>
      </c>
      <c r="F143" s="37">
        <v>1000</v>
      </c>
      <c r="G143" s="137"/>
      <c r="H143" s="144"/>
    </row>
    <row r="144" spans="1:8" ht="29.25" customHeight="1" thickBot="1">
      <c r="A144" s="48" t="s">
        <v>583</v>
      </c>
      <c r="B144" s="49"/>
      <c r="C144" s="49"/>
      <c r="D144" s="65"/>
      <c r="E144" s="49"/>
      <c r="F144" s="50">
        <f>F140+F131+F108+F103+F78+F66+F54+F49+F15+F125</f>
        <v>233664.28778</v>
      </c>
      <c r="G144" s="50">
        <v>996</v>
      </c>
      <c r="H144" s="144"/>
    </row>
    <row r="145" ht="15.75" thickTop="1">
      <c r="A145" s="58"/>
    </row>
    <row r="146" spans="1:8" ht="24.75" customHeight="1">
      <c r="A146" s="234" t="s">
        <v>79</v>
      </c>
      <c r="B146" s="234"/>
      <c r="C146" s="234"/>
      <c r="D146" s="234"/>
      <c r="E146" s="234"/>
      <c r="F146" s="234"/>
      <c r="G146" s="234"/>
      <c r="H146" s="121"/>
    </row>
    <row r="148" ht="15">
      <c r="F148" s="121"/>
    </row>
    <row r="149" ht="15">
      <c r="F149" s="121"/>
    </row>
    <row r="151" spans="4:8" ht="15">
      <c r="D151" s="197"/>
      <c r="F151" s="121"/>
      <c r="H151" s="121"/>
    </row>
    <row r="152" ht="15">
      <c r="D152" s="197"/>
    </row>
    <row r="153" ht="15">
      <c r="F153" s="121"/>
    </row>
    <row r="156" ht="15">
      <c r="F156" s="121"/>
    </row>
  </sheetData>
  <sheetProtection/>
  <mergeCells count="7">
    <mergeCell ref="A12:F12"/>
    <mergeCell ref="A36:F36"/>
    <mergeCell ref="A146:G146"/>
    <mergeCell ref="A138:G138"/>
    <mergeCell ref="A61:G61"/>
    <mergeCell ref="A87:G87"/>
    <mergeCell ref="A117:G117"/>
  </mergeCells>
  <printOptions/>
  <pageMargins left="0.42" right="0.3" top="0.25" bottom="0.22" header="0.21" footer="0.2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69">
      <selection activeCell="I82" sqref="I82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6.57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19</v>
      </c>
      <c r="B1" s="4"/>
      <c r="C1" s="55"/>
      <c r="D1" s="60"/>
      <c r="E1" s="4"/>
      <c r="F1" s="4"/>
      <c r="G1" s="56"/>
    </row>
    <row r="2" spans="1:7" ht="15">
      <c r="A2" s="4" t="s">
        <v>20</v>
      </c>
      <c r="B2" s="4"/>
      <c r="C2" s="55"/>
      <c r="D2" s="60"/>
      <c r="E2" s="4"/>
      <c r="F2" s="4"/>
      <c r="G2" s="56"/>
    </row>
    <row r="3" spans="1:7" ht="15">
      <c r="A3" s="4" t="s">
        <v>21</v>
      </c>
      <c r="B3" s="4"/>
      <c r="C3" s="55"/>
      <c r="D3" s="60"/>
      <c r="E3" s="4"/>
      <c r="F3" s="4"/>
      <c r="G3" s="56"/>
    </row>
    <row r="4" spans="1:7" ht="15">
      <c r="A4" s="4" t="s">
        <v>22</v>
      </c>
      <c r="B4" s="4"/>
      <c r="C4" s="55"/>
      <c r="D4" s="60"/>
      <c r="E4" s="4"/>
      <c r="F4" s="4"/>
      <c r="G4" s="56"/>
    </row>
    <row r="5" spans="1:7" ht="15">
      <c r="A5" s="4" t="s">
        <v>23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19</v>
      </c>
      <c r="B7" s="4"/>
      <c r="C7" s="55"/>
      <c r="D7" s="60"/>
      <c r="E7" s="4"/>
      <c r="F7" s="4"/>
      <c r="G7" s="56"/>
    </row>
    <row r="8" spans="1:7" ht="15">
      <c r="A8" s="4" t="s">
        <v>20</v>
      </c>
      <c r="B8" s="4"/>
      <c r="C8" s="55"/>
      <c r="D8" s="60"/>
      <c r="E8" s="4"/>
      <c r="F8" s="4"/>
      <c r="G8" s="56"/>
    </row>
    <row r="9" spans="1:7" ht="15">
      <c r="A9" s="4" t="s">
        <v>21</v>
      </c>
      <c r="B9" s="4"/>
      <c r="C9" s="55"/>
      <c r="D9" s="60"/>
      <c r="E9" s="4"/>
      <c r="F9" s="4"/>
      <c r="G9" s="56"/>
    </row>
    <row r="10" spans="1:7" ht="15">
      <c r="A10" s="4" t="s">
        <v>22</v>
      </c>
      <c r="B10" s="4"/>
      <c r="C10" s="55"/>
      <c r="D10" s="60"/>
      <c r="E10" s="4"/>
      <c r="F10" s="4"/>
      <c r="G10" s="56"/>
    </row>
    <row r="11" spans="1:7" ht="15">
      <c r="A11" s="4" t="s">
        <v>24</v>
      </c>
      <c r="B11" s="4"/>
      <c r="C11" s="55"/>
      <c r="D11" s="60"/>
      <c r="E11" s="4"/>
      <c r="F11" s="4"/>
      <c r="G11" s="56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35" t="s">
        <v>694</v>
      </c>
      <c r="B13" s="235"/>
      <c r="C13" s="235"/>
      <c r="D13" s="235"/>
      <c r="E13" s="235"/>
      <c r="F13" s="235"/>
      <c r="G13" s="235"/>
      <c r="H13" s="54"/>
    </row>
    <row r="14" ht="15">
      <c r="G14" s="113" t="s">
        <v>702</v>
      </c>
    </row>
    <row r="15" spans="1:7" ht="12" customHeight="1">
      <c r="A15" s="21" t="s">
        <v>643</v>
      </c>
      <c r="B15" s="21" t="s">
        <v>647</v>
      </c>
      <c r="C15" s="22" t="s">
        <v>521</v>
      </c>
      <c r="D15" s="23" t="s">
        <v>522</v>
      </c>
      <c r="E15" s="67" t="s">
        <v>523</v>
      </c>
      <c r="F15" s="23" t="s">
        <v>524</v>
      </c>
      <c r="G15" s="23" t="s">
        <v>646</v>
      </c>
    </row>
    <row r="16" spans="1:9" ht="32.25" customHeight="1">
      <c r="A16" s="53" t="s">
        <v>651</v>
      </c>
      <c r="B16" s="2" t="s">
        <v>648</v>
      </c>
      <c r="C16" s="27"/>
      <c r="D16" s="28"/>
      <c r="E16" s="68"/>
      <c r="F16" s="28"/>
      <c r="G16" s="3">
        <f>G17+G42+G47+G58+G71+G96+G101+G122+G131+G117</f>
        <v>228951.07378000004</v>
      </c>
      <c r="I16" s="25"/>
    </row>
    <row r="17" spans="1:7" ht="26.25" customHeight="1">
      <c r="A17" s="5" t="s">
        <v>550</v>
      </c>
      <c r="B17" s="6" t="s">
        <v>648</v>
      </c>
      <c r="C17" s="6" t="s">
        <v>584</v>
      </c>
      <c r="D17" s="6" t="s">
        <v>586</v>
      </c>
      <c r="E17" s="69"/>
      <c r="F17" s="6"/>
      <c r="G17" s="7">
        <f>G18+G22+G30+G35+G38</f>
        <v>26913.618</v>
      </c>
    </row>
    <row r="18" spans="1:7" s="94" customFormat="1" ht="33.75" customHeight="1">
      <c r="A18" s="90" t="s">
        <v>588</v>
      </c>
      <c r="B18" s="91" t="s">
        <v>648</v>
      </c>
      <c r="C18" s="91" t="s">
        <v>584</v>
      </c>
      <c r="D18" s="91" t="s">
        <v>585</v>
      </c>
      <c r="E18" s="92"/>
      <c r="F18" s="91"/>
      <c r="G18" s="93">
        <f>G19</f>
        <v>1363.1</v>
      </c>
    </row>
    <row r="19" spans="1:7" ht="30">
      <c r="A19" s="8" t="s">
        <v>529</v>
      </c>
      <c r="B19" s="9" t="s">
        <v>648</v>
      </c>
      <c r="C19" s="9" t="s">
        <v>584</v>
      </c>
      <c r="D19" s="9" t="s">
        <v>585</v>
      </c>
      <c r="E19" s="70" t="s">
        <v>638</v>
      </c>
      <c r="F19" s="9"/>
      <c r="G19" s="10">
        <f>G20</f>
        <v>1363.1</v>
      </c>
    </row>
    <row r="20" spans="1:7" ht="25.5" customHeight="1">
      <c r="A20" s="8" t="s">
        <v>525</v>
      </c>
      <c r="B20" s="9" t="s">
        <v>648</v>
      </c>
      <c r="C20" s="9" t="s">
        <v>584</v>
      </c>
      <c r="D20" s="9" t="s">
        <v>585</v>
      </c>
      <c r="E20" s="70" t="s">
        <v>639</v>
      </c>
      <c r="F20" s="9"/>
      <c r="G20" s="10">
        <f>G21</f>
        <v>1363.1</v>
      </c>
    </row>
    <row r="21" spans="1:7" ht="15">
      <c r="A21" s="8" t="s">
        <v>589</v>
      </c>
      <c r="B21" s="9" t="s">
        <v>648</v>
      </c>
      <c r="C21" s="9" t="s">
        <v>584</v>
      </c>
      <c r="D21" s="9" t="s">
        <v>585</v>
      </c>
      <c r="E21" s="70" t="s">
        <v>639</v>
      </c>
      <c r="F21" s="9" t="s">
        <v>587</v>
      </c>
      <c r="G21" s="10">
        <v>1363.1</v>
      </c>
    </row>
    <row r="22" spans="1:7" s="94" customFormat="1" ht="35.25" customHeight="1">
      <c r="A22" s="90" t="s">
        <v>595</v>
      </c>
      <c r="B22" s="91" t="s">
        <v>648</v>
      </c>
      <c r="C22" s="91" t="s">
        <v>584</v>
      </c>
      <c r="D22" s="91" t="s">
        <v>605</v>
      </c>
      <c r="E22" s="92"/>
      <c r="F22" s="91"/>
      <c r="G22" s="93">
        <f>G23</f>
        <v>23718</v>
      </c>
    </row>
    <row r="23" spans="1:7" ht="33.75" customHeight="1">
      <c r="A23" s="8" t="s">
        <v>529</v>
      </c>
      <c r="B23" s="9" t="s">
        <v>648</v>
      </c>
      <c r="C23" s="9" t="s">
        <v>584</v>
      </c>
      <c r="D23" s="9" t="s">
        <v>605</v>
      </c>
      <c r="E23" s="70" t="s">
        <v>638</v>
      </c>
      <c r="F23" s="9"/>
      <c r="G23" s="10">
        <f>G24</f>
        <v>23718</v>
      </c>
    </row>
    <row r="24" spans="1:7" ht="21.75" customHeight="1">
      <c r="A24" s="8" t="s">
        <v>526</v>
      </c>
      <c r="B24" s="9" t="s">
        <v>648</v>
      </c>
      <c r="C24" s="9" t="s">
        <v>584</v>
      </c>
      <c r="D24" s="9" t="s">
        <v>605</v>
      </c>
      <c r="E24" s="70" t="s">
        <v>640</v>
      </c>
      <c r="F24" s="9"/>
      <c r="G24" s="10">
        <f>G25+G26+G27+G28+G29</f>
        <v>23718</v>
      </c>
    </row>
    <row r="25" spans="1:7" ht="21" customHeight="1">
      <c r="A25" s="8" t="s">
        <v>589</v>
      </c>
      <c r="B25" s="9" t="s">
        <v>648</v>
      </c>
      <c r="C25" s="9" t="s">
        <v>584</v>
      </c>
      <c r="D25" s="9" t="s">
        <v>605</v>
      </c>
      <c r="E25" s="70" t="s">
        <v>640</v>
      </c>
      <c r="F25" s="11" t="s">
        <v>587</v>
      </c>
      <c r="G25" s="10">
        <v>17614</v>
      </c>
    </row>
    <row r="26" spans="1:9" ht="52.5" customHeight="1">
      <c r="A26" s="8" t="s">
        <v>591</v>
      </c>
      <c r="B26" s="9" t="s">
        <v>648</v>
      </c>
      <c r="C26" s="9" t="s">
        <v>584</v>
      </c>
      <c r="D26" s="9" t="s">
        <v>605</v>
      </c>
      <c r="E26" s="70" t="s">
        <v>640</v>
      </c>
      <c r="F26" s="11" t="s">
        <v>593</v>
      </c>
      <c r="G26" s="37">
        <v>1584</v>
      </c>
      <c r="I26" s="25"/>
    </row>
    <row r="27" spans="1:7" ht="34.5" customHeight="1">
      <c r="A27" s="8" t="s">
        <v>695</v>
      </c>
      <c r="B27" s="9" t="s">
        <v>648</v>
      </c>
      <c r="C27" s="9" t="s">
        <v>584</v>
      </c>
      <c r="D27" s="9" t="s">
        <v>605</v>
      </c>
      <c r="E27" s="70" t="s">
        <v>640</v>
      </c>
      <c r="F27" s="11" t="s">
        <v>594</v>
      </c>
      <c r="G27" s="37">
        <f>3495+700+200</f>
        <v>4395</v>
      </c>
    </row>
    <row r="28" spans="1:7" ht="36" customHeight="1">
      <c r="A28" s="8" t="s">
        <v>599</v>
      </c>
      <c r="B28" s="9" t="s">
        <v>648</v>
      </c>
      <c r="C28" s="9" t="s">
        <v>584</v>
      </c>
      <c r="D28" s="9" t="s">
        <v>605</v>
      </c>
      <c r="E28" s="70" t="s">
        <v>640</v>
      </c>
      <c r="F28" s="11" t="s">
        <v>601</v>
      </c>
      <c r="G28" s="10">
        <v>100</v>
      </c>
    </row>
    <row r="29" spans="1:7" ht="36" customHeight="1">
      <c r="A29" s="8" t="s">
        <v>635</v>
      </c>
      <c r="B29" s="9" t="s">
        <v>648</v>
      </c>
      <c r="C29" s="9" t="s">
        <v>584</v>
      </c>
      <c r="D29" s="9" t="s">
        <v>605</v>
      </c>
      <c r="E29" s="70" t="s">
        <v>640</v>
      </c>
      <c r="F29" s="11" t="s">
        <v>600</v>
      </c>
      <c r="G29" s="10">
        <v>25</v>
      </c>
    </row>
    <row r="30" spans="1:7" ht="32.25" customHeight="1">
      <c r="A30" s="90" t="s">
        <v>644</v>
      </c>
      <c r="B30" s="91" t="s">
        <v>648</v>
      </c>
      <c r="C30" s="91" t="s">
        <v>584</v>
      </c>
      <c r="D30" s="91" t="s">
        <v>618</v>
      </c>
      <c r="E30" s="92"/>
      <c r="F30" s="91"/>
      <c r="G30" s="93">
        <f>G31</f>
        <v>547.2</v>
      </c>
    </row>
    <row r="31" spans="1:7" ht="28.5" customHeight="1">
      <c r="A31" s="8" t="s">
        <v>645</v>
      </c>
      <c r="B31" s="9" t="s">
        <v>648</v>
      </c>
      <c r="C31" s="9" t="s">
        <v>584</v>
      </c>
      <c r="D31" s="9" t="s">
        <v>618</v>
      </c>
      <c r="E31" s="70" t="s">
        <v>672</v>
      </c>
      <c r="F31" s="11"/>
      <c r="G31" s="10">
        <f>G32</f>
        <v>547.2</v>
      </c>
    </row>
    <row r="32" spans="1:7" ht="36" customHeight="1">
      <c r="A32" s="35" t="s">
        <v>669</v>
      </c>
      <c r="B32" s="9" t="s">
        <v>648</v>
      </c>
      <c r="C32" s="9" t="s">
        <v>584</v>
      </c>
      <c r="D32" s="9" t="s">
        <v>618</v>
      </c>
      <c r="E32" s="70" t="s">
        <v>673</v>
      </c>
      <c r="F32" s="11"/>
      <c r="G32" s="10">
        <f>G33</f>
        <v>547.2</v>
      </c>
    </row>
    <row r="33" spans="1:7" ht="36.75" customHeight="1">
      <c r="A33" s="8" t="s">
        <v>592</v>
      </c>
      <c r="B33" s="9" t="s">
        <v>648</v>
      </c>
      <c r="C33" s="9" t="s">
        <v>584</v>
      </c>
      <c r="D33" s="9" t="s">
        <v>618</v>
      </c>
      <c r="E33" s="70" t="s">
        <v>673</v>
      </c>
      <c r="F33" s="11" t="s">
        <v>594</v>
      </c>
      <c r="G33" s="10">
        <v>547.2</v>
      </c>
    </row>
    <row r="34" spans="1:7" ht="36.75" customHeight="1">
      <c r="A34" s="236" t="s">
        <v>80</v>
      </c>
      <c r="B34" s="236"/>
      <c r="C34" s="236"/>
      <c r="D34" s="236"/>
      <c r="E34" s="236"/>
      <c r="F34" s="236"/>
      <c r="G34" s="236"/>
    </row>
    <row r="35" spans="1:7" s="94" customFormat="1" ht="21.75" customHeight="1">
      <c r="A35" s="90" t="s">
        <v>527</v>
      </c>
      <c r="B35" s="91" t="s">
        <v>648</v>
      </c>
      <c r="C35" s="91" t="s">
        <v>584</v>
      </c>
      <c r="D35" s="91" t="s">
        <v>606</v>
      </c>
      <c r="E35" s="92"/>
      <c r="F35" s="91"/>
      <c r="G35" s="93">
        <f>G36</f>
        <v>635.318</v>
      </c>
    </row>
    <row r="36" spans="1:7" ht="21.75" customHeight="1">
      <c r="A36" s="8" t="s">
        <v>527</v>
      </c>
      <c r="B36" s="9" t="s">
        <v>648</v>
      </c>
      <c r="C36" s="9" t="s">
        <v>584</v>
      </c>
      <c r="D36" s="9" t="s">
        <v>606</v>
      </c>
      <c r="E36" s="70" t="s">
        <v>608</v>
      </c>
      <c r="F36" s="9"/>
      <c r="G36" s="10">
        <f>G37</f>
        <v>635.318</v>
      </c>
    </row>
    <row r="37" spans="1:7" ht="16.5" customHeight="1">
      <c r="A37" s="8" t="s">
        <v>596</v>
      </c>
      <c r="B37" s="9" t="s">
        <v>648</v>
      </c>
      <c r="C37" s="9" t="s">
        <v>584</v>
      </c>
      <c r="D37" s="9" t="s">
        <v>606</v>
      </c>
      <c r="E37" s="70" t="s">
        <v>608</v>
      </c>
      <c r="F37" s="9" t="s">
        <v>609</v>
      </c>
      <c r="G37" s="10">
        <f>1000-283-81.682</f>
        <v>635.318</v>
      </c>
    </row>
    <row r="38" spans="1:7" s="94" customFormat="1" ht="32.25" customHeight="1">
      <c r="A38" s="90" t="s">
        <v>551</v>
      </c>
      <c r="B38" s="91" t="s">
        <v>648</v>
      </c>
      <c r="C38" s="91" t="s">
        <v>584</v>
      </c>
      <c r="D38" s="91" t="s">
        <v>598</v>
      </c>
      <c r="E38" s="92"/>
      <c r="F38" s="91"/>
      <c r="G38" s="93">
        <f>G39+G41</f>
        <v>650</v>
      </c>
    </row>
    <row r="39" spans="1:7" ht="45" customHeight="1">
      <c r="A39" s="8" t="s">
        <v>528</v>
      </c>
      <c r="B39" s="9" t="s">
        <v>648</v>
      </c>
      <c r="C39" s="9" t="s">
        <v>584</v>
      </c>
      <c r="D39" s="9" t="s">
        <v>598</v>
      </c>
      <c r="E39" s="70" t="s">
        <v>641</v>
      </c>
      <c r="F39" s="9"/>
      <c r="G39" s="10">
        <f>G40</f>
        <v>650</v>
      </c>
    </row>
    <row r="40" spans="1:7" ht="30">
      <c r="A40" s="8" t="s">
        <v>695</v>
      </c>
      <c r="B40" s="9" t="s">
        <v>648</v>
      </c>
      <c r="C40" s="9" t="s">
        <v>584</v>
      </c>
      <c r="D40" s="9" t="s">
        <v>598</v>
      </c>
      <c r="E40" s="70" t="s">
        <v>610</v>
      </c>
      <c r="F40" s="9" t="s">
        <v>594</v>
      </c>
      <c r="G40" s="10">
        <f>500+150</f>
        <v>650</v>
      </c>
    </row>
    <row r="41" spans="1:7" ht="75" hidden="1">
      <c r="A41" s="8" t="s">
        <v>690</v>
      </c>
      <c r="B41" s="9" t="s">
        <v>648</v>
      </c>
      <c r="C41" s="9" t="s">
        <v>584</v>
      </c>
      <c r="D41" s="9" t="s">
        <v>598</v>
      </c>
      <c r="E41" s="70" t="s">
        <v>689</v>
      </c>
      <c r="F41" s="9" t="s">
        <v>691</v>
      </c>
      <c r="G41" s="10">
        <v>0</v>
      </c>
    </row>
    <row r="42" spans="1:7" s="89" customFormat="1" ht="15.75">
      <c r="A42" s="5" t="s">
        <v>552</v>
      </c>
      <c r="B42" s="6" t="s">
        <v>648</v>
      </c>
      <c r="C42" s="6" t="s">
        <v>585</v>
      </c>
      <c r="D42" s="6" t="s">
        <v>586</v>
      </c>
      <c r="E42" s="69"/>
      <c r="F42" s="6"/>
      <c r="G42" s="12">
        <f>G43</f>
        <v>996</v>
      </c>
    </row>
    <row r="43" spans="1:7" s="89" customFormat="1" ht="30">
      <c r="A43" s="90" t="s">
        <v>553</v>
      </c>
      <c r="B43" s="91" t="s">
        <v>648</v>
      </c>
      <c r="C43" s="91" t="s">
        <v>585</v>
      </c>
      <c r="D43" s="91" t="s">
        <v>604</v>
      </c>
      <c r="E43" s="92"/>
      <c r="F43" s="91"/>
      <c r="G43" s="93">
        <f>G44</f>
        <v>996</v>
      </c>
    </row>
    <row r="44" spans="1:7" ht="30">
      <c r="A44" s="8" t="s">
        <v>529</v>
      </c>
      <c r="B44" s="9" t="s">
        <v>648</v>
      </c>
      <c r="C44" s="9" t="s">
        <v>585</v>
      </c>
      <c r="D44" s="9" t="s">
        <v>604</v>
      </c>
      <c r="E44" s="70" t="s">
        <v>28</v>
      </c>
      <c r="F44" s="9"/>
      <c r="G44" s="10">
        <f>G45</f>
        <v>996</v>
      </c>
    </row>
    <row r="45" spans="1:7" ht="45" customHeight="1">
      <c r="A45" s="8" t="s">
        <v>530</v>
      </c>
      <c r="B45" s="9" t="s">
        <v>648</v>
      </c>
      <c r="C45" s="9" t="s">
        <v>585</v>
      </c>
      <c r="D45" s="9" t="s">
        <v>604</v>
      </c>
      <c r="E45" s="70" t="s">
        <v>27</v>
      </c>
      <c r="F45" s="9"/>
      <c r="G45" s="10">
        <f>G46</f>
        <v>996</v>
      </c>
    </row>
    <row r="46" spans="1:7" ht="34.5" customHeight="1">
      <c r="A46" s="8" t="s">
        <v>637</v>
      </c>
      <c r="B46" s="9" t="s">
        <v>648</v>
      </c>
      <c r="C46" s="9" t="s">
        <v>585</v>
      </c>
      <c r="D46" s="9" t="s">
        <v>604</v>
      </c>
      <c r="E46" s="70" t="s">
        <v>26</v>
      </c>
      <c r="F46" s="9" t="s">
        <v>603</v>
      </c>
      <c r="G46" s="10">
        <f>1066-70</f>
        <v>996</v>
      </c>
    </row>
    <row r="47" spans="1:7" s="89" customFormat="1" ht="33.75" customHeight="1">
      <c r="A47" s="5" t="s">
        <v>554</v>
      </c>
      <c r="B47" s="6" t="s">
        <v>648</v>
      </c>
      <c r="C47" s="6" t="s">
        <v>604</v>
      </c>
      <c r="D47" s="6" t="s">
        <v>586</v>
      </c>
      <c r="E47" s="69"/>
      <c r="F47" s="6"/>
      <c r="G47" s="12">
        <f>G48+G55</f>
        <v>916.9</v>
      </c>
    </row>
    <row r="48" spans="1:7" s="94" customFormat="1" ht="63" customHeight="1">
      <c r="A48" s="90" t="s">
        <v>555</v>
      </c>
      <c r="B48" s="91" t="s">
        <v>648</v>
      </c>
      <c r="C48" s="91" t="s">
        <v>604</v>
      </c>
      <c r="D48" s="91" t="s">
        <v>607</v>
      </c>
      <c r="E48" s="92"/>
      <c r="F48" s="91"/>
      <c r="G48" s="93">
        <f>G49+G52</f>
        <v>236.6</v>
      </c>
    </row>
    <row r="49" spans="1:7" ht="48.75" customHeight="1">
      <c r="A49" s="8" t="s">
        <v>615</v>
      </c>
      <c r="B49" s="9" t="s">
        <v>648</v>
      </c>
      <c r="C49" s="9" t="s">
        <v>604</v>
      </c>
      <c r="D49" s="9" t="s">
        <v>607</v>
      </c>
      <c r="E49" s="70" t="s">
        <v>611</v>
      </c>
      <c r="F49" s="9"/>
      <c r="G49" s="10">
        <f>G50</f>
        <v>133.1</v>
      </c>
    </row>
    <row r="50" spans="1:7" ht="62.25" customHeight="1">
      <c r="A50" s="8" t="s">
        <v>531</v>
      </c>
      <c r="B50" s="9" t="s">
        <v>648</v>
      </c>
      <c r="C50" s="9" t="s">
        <v>604</v>
      </c>
      <c r="D50" s="9" t="s">
        <v>607</v>
      </c>
      <c r="E50" s="70" t="s">
        <v>612</v>
      </c>
      <c r="F50" s="9"/>
      <c r="G50" s="10">
        <f>G51</f>
        <v>133.1</v>
      </c>
    </row>
    <row r="51" spans="1:7" ht="33.75" customHeight="1">
      <c r="A51" s="8" t="s">
        <v>695</v>
      </c>
      <c r="B51" s="9" t="s">
        <v>648</v>
      </c>
      <c r="C51" s="9" t="s">
        <v>604</v>
      </c>
      <c r="D51" s="9" t="s">
        <v>607</v>
      </c>
      <c r="E51" s="70" t="s">
        <v>612</v>
      </c>
      <c r="F51" s="9" t="s">
        <v>594</v>
      </c>
      <c r="G51" s="10">
        <v>133.1</v>
      </c>
    </row>
    <row r="52" spans="1:7" s="94" customFormat="1" ht="35.25" customHeight="1">
      <c r="A52" s="90" t="s">
        <v>532</v>
      </c>
      <c r="B52" s="91" t="s">
        <v>648</v>
      </c>
      <c r="C52" s="91" t="s">
        <v>604</v>
      </c>
      <c r="D52" s="91" t="s">
        <v>607</v>
      </c>
      <c r="E52" s="92" t="s">
        <v>613</v>
      </c>
      <c r="F52" s="91"/>
      <c r="G52" s="93">
        <f>G53</f>
        <v>103.5</v>
      </c>
    </row>
    <row r="53" spans="1:7" ht="51.75" customHeight="1">
      <c r="A53" s="8" t="s">
        <v>556</v>
      </c>
      <c r="B53" s="9" t="s">
        <v>648</v>
      </c>
      <c r="C53" s="9" t="s">
        <v>604</v>
      </c>
      <c r="D53" s="9" t="s">
        <v>607</v>
      </c>
      <c r="E53" s="70" t="s">
        <v>614</v>
      </c>
      <c r="F53" s="9"/>
      <c r="G53" s="10">
        <f>G54</f>
        <v>103.5</v>
      </c>
    </row>
    <row r="54" spans="1:7" ht="36" customHeight="1">
      <c r="A54" s="8" t="s">
        <v>695</v>
      </c>
      <c r="B54" s="9" t="s">
        <v>648</v>
      </c>
      <c r="C54" s="9" t="s">
        <v>604</v>
      </c>
      <c r="D54" s="9" t="s">
        <v>607</v>
      </c>
      <c r="E54" s="70" t="s">
        <v>614</v>
      </c>
      <c r="F54" s="9" t="s">
        <v>594</v>
      </c>
      <c r="G54" s="10">
        <v>103.5</v>
      </c>
    </row>
    <row r="55" spans="1:7" s="94" customFormat="1" ht="45.75" customHeight="1">
      <c r="A55" s="90" t="s">
        <v>557</v>
      </c>
      <c r="B55" s="91" t="s">
        <v>648</v>
      </c>
      <c r="C55" s="91" t="s">
        <v>604</v>
      </c>
      <c r="D55" s="91" t="s">
        <v>616</v>
      </c>
      <c r="E55" s="92"/>
      <c r="F55" s="91"/>
      <c r="G55" s="93">
        <f>G56</f>
        <v>680.3</v>
      </c>
    </row>
    <row r="56" spans="1:7" ht="63" customHeight="1">
      <c r="A56" s="8" t="s">
        <v>533</v>
      </c>
      <c r="B56" s="9" t="s">
        <v>648</v>
      </c>
      <c r="C56" s="9" t="s">
        <v>604</v>
      </c>
      <c r="D56" s="9" t="s">
        <v>616</v>
      </c>
      <c r="E56" s="70" t="s">
        <v>622</v>
      </c>
      <c r="F56" s="9"/>
      <c r="G56" s="10">
        <f>G57</f>
        <v>680.3</v>
      </c>
    </row>
    <row r="57" spans="1:7" ht="30">
      <c r="A57" s="8" t="s">
        <v>695</v>
      </c>
      <c r="B57" s="9" t="s">
        <v>648</v>
      </c>
      <c r="C57" s="9" t="s">
        <v>604</v>
      </c>
      <c r="D57" s="9" t="s">
        <v>616</v>
      </c>
      <c r="E57" s="70" t="s">
        <v>636</v>
      </c>
      <c r="F57" s="9" t="s">
        <v>594</v>
      </c>
      <c r="G57" s="10">
        <v>680.3</v>
      </c>
    </row>
    <row r="58" spans="1:7" s="89" customFormat="1" ht="18.75" customHeight="1">
      <c r="A58" s="5" t="s">
        <v>558</v>
      </c>
      <c r="B58" s="6" t="s">
        <v>648</v>
      </c>
      <c r="C58" s="6" t="s">
        <v>605</v>
      </c>
      <c r="D58" s="6" t="s">
        <v>586</v>
      </c>
      <c r="E58" s="69"/>
      <c r="F58" s="6"/>
      <c r="G58" s="12">
        <f>G60+G66</f>
        <v>28298.1</v>
      </c>
    </row>
    <row r="59" spans="1:7" s="89" customFormat="1" ht="18.75" customHeight="1">
      <c r="A59" s="236" t="s">
        <v>80</v>
      </c>
      <c r="B59" s="236"/>
      <c r="C59" s="236"/>
      <c r="D59" s="236"/>
      <c r="E59" s="236"/>
      <c r="F59" s="236"/>
      <c r="G59" s="236"/>
    </row>
    <row r="60" spans="1:7" s="94" customFormat="1" ht="34.5" customHeight="1">
      <c r="A60" s="90" t="s">
        <v>29</v>
      </c>
      <c r="B60" s="91" t="s">
        <v>648</v>
      </c>
      <c r="C60" s="91" t="s">
        <v>605</v>
      </c>
      <c r="D60" s="91" t="s">
        <v>607</v>
      </c>
      <c r="E60" s="92"/>
      <c r="F60" s="91"/>
      <c r="G60" s="93">
        <f>G61+G64</f>
        <v>23396.899999999998</v>
      </c>
    </row>
    <row r="61" spans="1:7" ht="30">
      <c r="A61" s="8" t="s">
        <v>104</v>
      </c>
      <c r="B61" s="9" t="s">
        <v>648</v>
      </c>
      <c r="C61" s="9" t="s">
        <v>605</v>
      </c>
      <c r="D61" s="9" t="s">
        <v>607</v>
      </c>
      <c r="E61" s="70" t="s">
        <v>623</v>
      </c>
      <c r="F61" s="9"/>
      <c r="G61" s="10">
        <f>G62</f>
        <v>23396.899999999998</v>
      </c>
    </row>
    <row r="62" spans="1:7" ht="97.5" customHeight="1">
      <c r="A62" s="8" t="s">
        <v>559</v>
      </c>
      <c r="B62" s="9" t="s">
        <v>648</v>
      </c>
      <c r="C62" s="9" t="s">
        <v>605</v>
      </c>
      <c r="D62" s="9" t="s">
        <v>607</v>
      </c>
      <c r="E62" s="70" t="s">
        <v>623</v>
      </c>
      <c r="F62" s="9"/>
      <c r="G62" s="10">
        <f>G63</f>
        <v>23396.899999999998</v>
      </c>
    </row>
    <row r="63" spans="1:7" ht="35.25" customHeight="1">
      <c r="A63" s="8" t="s">
        <v>695</v>
      </c>
      <c r="B63" s="9" t="s">
        <v>648</v>
      </c>
      <c r="C63" s="9" t="s">
        <v>605</v>
      </c>
      <c r="D63" s="9" t="s">
        <v>607</v>
      </c>
      <c r="E63" s="70" t="s">
        <v>623</v>
      </c>
      <c r="F63" s="9" t="s">
        <v>594</v>
      </c>
      <c r="G63" s="10">
        <f>14230.1+3037+200+3481.8+2448</f>
        <v>23396.899999999998</v>
      </c>
    </row>
    <row r="64" spans="1:7" ht="95.25" customHeight="1" hidden="1">
      <c r="A64" s="8" t="s">
        <v>559</v>
      </c>
      <c r="B64" s="9" t="s">
        <v>648</v>
      </c>
      <c r="C64" s="9" t="s">
        <v>605</v>
      </c>
      <c r="D64" s="9" t="s">
        <v>607</v>
      </c>
      <c r="E64" s="51" t="s">
        <v>670</v>
      </c>
      <c r="F64" s="9"/>
      <c r="G64" s="10">
        <f>G65</f>
        <v>0</v>
      </c>
    </row>
    <row r="65" spans="1:7" ht="35.25" customHeight="1" hidden="1">
      <c r="A65" s="8" t="s">
        <v>592</v>
      </c>
      <c r="B65" s="9" t="s">
        <v>648</v>
      </c>
      <c r="C65" s="9" t="s">
        <v>605</v>
      </c>
      <c r="D65" s="9" t="s">
        <v>607</v>
      </c>
      <c r="E65" s="51" t="s">
        <v>670</v>
      </c>
      <c r="F65" s="9" t="s">
        <v>594</v>
      </c>
      <c r="G65" s="10">
        <v>0</v>
      </c>
    </row>
    <row r="66" spans="1:7" ht="33.75" customHeight="1">
      <c r="A66" s="90" t="s">
        <v>534</v>
      </c>
      <c r="B66" s="91" t="s">
        <v>648</v>
      </c>
      <c r="C66" s="91" t="s">
        <v>605</v>
      </c>
      <c r="D66" s="91" t="s">
        <v>621</v>
      </c>
      <c r="E66" s="92"/>
      <c r="F66" s="91"/>
      <c r="G66" s="93">
        <f>G67+G69</f>
        <v>4901.2</v>
      </c>
    </row>
    <row r="67" spans="1:7" ht="34.5" customHeight="1" hidden="1">
      <c r="A67" s="8" t="s">
        <v>560</v>
      </c>
      <c r="B67" s="9" t="s">
        <v>648</v>
      </c>
      <c r="C67" s="9" t="s">
        <v>605</v>
      </c>
      <c r="D67" s="9" t="s">
        <v>621</v>
      </c>
      <c r="E67" s="70" t="s">
        <v>624</v>
      </c>
      <c r="F67" s="9"/>
      <c r="G67" s="10">
        <f>G68</f>
        <v>0</v>
      </c>
    </row>
    <row r="68" spans="1:7" ht="33.75" customHeight="1" hidden="1">
      <c r="A68" s="8" t="s">
        <v>592</v>
      </c>
      <c r="B68" s="9" t="s">
        <v>648</v>
      </c>
      <c r="C68" s="9" t="s">
        <v>605</v>
      </c>
      <c r="D68" s="9" t="s">
        <v>621</v>
      </c>
      <c r="E68" s="70" t="s">
        <v>624</v>
      </c>
      <c r="F68" s="9" t="s">
        <v>594</v>
      </c>
      <c r="G68" s="10">
        <f>1000-1000</f>
        <v>0</v>
      </c>
    </row>
    <row r="69" spans="1:7" ht="31.5" customHeight="1">
      <c r="A69" s="8" t="s">
        <v>535</v>
      </c>
      <c r="B69" s="9" t="s">
        <v>648</v>
      </c>
      <c r="C69" s="9" t="s">
        <v>605</v>
      </c>
      <c r="D69" s="9" t="s">
        <v>621</v>
      </c>
      <c r="E69" s="70" t="s">
        <v>625</v>
      </c>
      <c r="F69" s="9"/>
      <c r="G69" s="10">
        <f>G70</f>
        <v>4901.2</v>
      </c>
    </row>
    <row r="70" spans="1:7" ht="32.25" customHeight="1">
      <c r="A70" s="8" t="s">
        <v>592</v>
      </c>
      <c r="B70" s="9" t="s">
        <v>648</v>
      </c>
      <c r="C70" s="9" t="s">
        <v>605</v>
      </c>
      <c r="D70" s="9" t="s">
        <v>621</v>
      </c>
      <c r="E70" s="70" t="s">
        <v>625</v>
      </c>
      <c r="F70" s="9" t="s">
        <v>594</v>
      </c>
      <c r="G70" s="10">
        <f>3000+1581.2+320</f>
        <v>4901.2</v>
      </c>
    </row>
    <row r="71" spans="1:8" s="89" customFormat="1" ht="30" customHeight="1">
      <c r="A71" s="5" t="s">
        <v>561</v>
      </c>
      <c r="B71" s="6" t="s">
        <v>648</v>
      </c>
      <c r="C71" s="6" t="s">
        <v>617</v>
      </c>
      <c r="D71" s="6" t="s">
        <v>586</v>
      </c>
      <c r="E71" s="69"/>
      <c r="F71" s="6"/>
      <c r="G71" s="12">
        <f>G72+G79+G82</f>
        <v>121603.95578000002</v>
      </c>
      <c r="H71" s="133"/>
    </row>
    <row r="72" spans="1:7" s="94" customFormat="1" ht="24" customHeight="1">
      <c r="A72" s="90" t="s">
        <v>536</v>
      </c>
      <c r="B72" s="91" t="s">
        <v>648</v>
      </c>
      <c r="C72" s="91" t="s">
        <v>617</v>
      </c>
      <c r="D72" s="91" t="s">
        <v>584</v>
      </c>
      <c r="E72" s="92"/>
      <c r="F72" s="91"/>
      <c r="G72" s="93">
        <f>G74+G75+G76+G77</f>
        <v>42059.75578000001</v>
      </c>
    </row>
    <row r="73" spans="1:7" s="94" customFormat="1" ht="77.25" customHeight="1">
      <c r="A73" s="35" t="s">
        <v>293</v>
      </c>
      <c r="B73" s="9" t="s">
        <v>648</v>
      </c>
      <c r="C73" s="9" t="s">
        <v>617</v>
      </c>
      <c r="D73" s="9" t="s">
        <v>584</v>
      </c>
      <c r="E73" s="41" t="s">
        <v>123</v>
      </c>
      <c r="F73" s="91"/>
      <c r="G73" s="37">
        <f>G74+G75+G76</f>
        <v>27964.37378</v>
      </c>
    </row>
    <row r="74" spans="1:7" s="94" customFormat="1" ht="77.25" customHeight="1">
      <c r="A74" s="35" t="s">
        <v>697</v>
      </c>
      <c r="B74" s="9" t="s">
        <v>648</v>
      </c>
      <c r="C74" s="9" t="s">
        <v>617</v>
      </c>
      <c r="D74" s="9" t="s">
        <v>584</v>
      </c>
      <c r="E74" s="41" t="s">
        <v>698</v>
      </c>
      <c r="F74" s="9" t="s">
        <v>594</v>
      </c>
      <c r="G74" s="37">
        <v>5664.66701</v>
      </c>
    </row>
    <row r="75" spans="1:7" s="94" customFormat="1" ht="77.25" customHeight="1">
      <c r="A75" s="35" t="s">
        <v>699</v>
      </c>
      <c r="B75" s="9" t="s">
        <v>648</v>
      </c>
      <c r="C75" s="9" t="s">
        <v>617</v>
      </c>
      <c r="D75" s="9" t="s">
        <v>584</v>
      </c>
      <c r="E75" s="41" t="s">
        <v>700</v>
      </c>
      <c r="F75" s="9" t="s">
        <v>594</v>
      </c>
      <c r="G75" s="37">
        <v>12977.35499</v>
      </c>
    </row>
    <row r="76" spans="1:7" s="94" customFormat="1" ht="77.25" customHeight="1">
      <c r="A76" s="35" t="s">
        <v>701</v>
      </c>
      <c r="B76" s="9" t="s">
        <v>648</v>
      </c>
      <c r="C76" s="9" t="s">
        <v>617</v>
      </c>
      <c r="D76" s="9" t="s">
        <v>584</v>
      </c>
      <c r="E76" s="41" t="s">
        <v>700</v>
      </c>
      <c r="F76" s="9" t="s">
        <v>594</v>
      </c>
      <c r="G76" s="37">
        <f>9322.35178</f>
        <v>9322.35178</v>
      </c>
    </row>
    <row r="77" spans="1:9" ht="23.25" customHeight="1">
      <c r="A77" s="8" t="s">
        <v>537</v>
      </c>
      <c r="B77" s="9" t="s">
        <v>648</v>
      </c>
      <c r="C77" s="9" t="s">
        <v>617</v>
      </c>
      <c r="D77" s="9" t="s">
        <v>584</v>
      </c>
      <c r="E77" s="70" t="s">
        <v>674</v>
      </c>
      <c r="F77" s="9"/>
      <c r="G77" s="10">
        <f>G78</f>
        <v>14095.382000000003</v>
      </c>
      <c r="I77" s="152"/>
    </row>
    <row r="78" spans="1:7" ht="30">
      <c r="A78" s="8" t="s">
        <v>695</v>
      </c>
      <c r="B78" s="9" t="s">
        <v>648</v>
      </c>
      <c r="C78" s="9" t="s">
        <v>617</v>
      </c>
      <c r="D78" s="9" t="s">
        <v>584</v>
      </c>
      <c r="E78" s="70" t="s">
        <v>674</v>
      </c>
      <c r="F78" s="9" t="s">
        <v>594</v>
      </c>
      <c r="G78" s="10">
        <f>10010.1+630.2-468.3+300+380+320+370+1000+1000+81.682+471.7</f>
        <v>14095.382000000003</v>
      </c>
    </row>
    <row r="79" spans="1:7" s="89" customFormat="1" ht="18.75" customHeight="1">
      <c r="A79" s="5" t="s">
        <v>538</v>
      </c>
      <c r="B79" s="6" t="s">
        <v>648</v>
      </c>
      <c r="C79" s="6" t="s">
        <v>617</v>
      </c>
      <c r="D79" s="6" t="s">
        <v>585</v>
      </c>
      <c r="E79" s="69"/>
      <c r="F79" s="6"/>
      <c r="G79" s="12">
        <f>G80</f>
        <v>37763.3</v>
      </c>
    </row>
    <row r="80" spans="1:7" ht="17.25" customHeight="1">
      <c r="A80" s="8" t="s">
        <v>626</v>
      </c>
      <c r="B80" s="9" t="s">
        <v>648</v>
      </c>
      <c r="C80" s="9" t="s">
        <v>617</v>
      </c>
      <c r="D80" s="9" t="s">
        <v>585</v>
      </c>
      <c r="E80" s="70" t="s">
        <v>675</v>
      </c>
      <c r="F80" s="9"/>
      <c r="G80" s="10">
        <f>G81</f>
        <v>37763.3</v>
      </c>
    </row>
    <row r="81" spans="1:7" ht="30">
      <c r="A81" s="8" t="s">
        <v>695</v>
      </c>
      <c r="B81" s="9" t="s">
        <v>648</v>
      </c>
      <c r="C81" s="9" t="s">
        <v>617</v>
      </c>
      <c r="D81" s="9" t="s">
        <v>585</v>
      </c>
      <c r="E81" s="70" t="s">
        <v>675</v>
      </c>
      <c r="F81" s="9" t="s">
        <v>594</v>
      </c>
      <c r="G81" s="10">
        <f>41431-3667.7</f>
        <v>37763.3</v>
      </c>
    </row>
    <row r="82" spans="1:7" s="89" customFormat="1" ht="17.25" customHeight="1">
      <c r="A82" s="5" t="s">
        <v>539</v>
      </c>
      <c r="B82" s="6" t="s">
        <v>648</v>
      </c>
      <c r="C82" s="6" t="s">
        <v>617</v>
      </c>
      <c r="D82" s="6" t="s">
        <v>604</v>
      </c>
      <c r="E82" s="69"/>
      <c r="F82" s="6"/>
      <c r="G82" s="12">
        <f>G83+G88+G90+G92+G94+G86</f>
        <v>41780.9</v>
      </c>
    </row>
    <row r="83" spans="1:7" s="99" customFormat="1" ht="18.75" customHeight="1">
      <c r="A83" s="95" t="s">
        <v>562</v>
      </c>
      <c r="B83" s="96" t="s">
        <v>648</v>
      </c>
      <c r="C83" s="96" t="s">
        <v>617</v>
      </c>
      <c r="D83" s="96" t="s">
        <v>604</v>
      </c>
      <c r="E83" s="97" t="s">
        <v>676</v>
      </c>
      <c r="F83" s="96"/>
      <c r="G83" s="98">
        <f>G85</f>
        <v>10567.199999999999</v>
      </c>
    </row>
    <row r="84" spans="1:7" s="99" customFormat="1" ht="31.5" customHeight="1">
      <c r="A84" s="236" t="s">
        <v>80</v>
      </c>
      <c r="B84" s="236"/>
      <c r="C84" s="236"/>
      <c r="D84" s="236"/>
      <c r="E84" s="236"/>
      <c r="F84" s="236"/>
      <c r="G84" s="236"/>
    </row>
    <row r="85" spans="1:7" ht="33.75" customHeight="1">
      <c r="A85" s="8" t="s">
        <v>695</v>
      </c>
      <c r="B85" s="9" t="s">
        <v>648</v>
      </c>
      <c r="C85" s="9" t="s">
        <v>617</v>
      </c>
      <c r="D85" s="9" t="s">
        <v>604</v>
      </c>
      <c r="E85" s="70" t="s">
        <v>676</v>
      </c>
      <c r="F85" s="9" t="s">
        <v>594</v>
      </c>
      <c r="G85" s="10">
        <f>7350+2500-9.1+1400.8-674.5</f>
        <v>10567.199999999999</v>
      </c>
    </row>
    <row r="86" spans="1:7" ht="62.25" customHeight="1" hidden="1">
      <c r="A86" s="8" t="s">
        <v>563</v>
      </c>
      <c r="B86" s="9" t="s">
        <v>648</v>
      </c>
      <c r="C86" s="9" t="s">
        <v>617</v>
      </c>
      <c r="D86" s="9" t="s">
        <v>604</v>
      </c>
      <c r="E86" s="51" t="s">
        <v>671</v>
      </c>
      <c r="F86" s="9"/>
      <c r="G86" s="10">
        <f>G87</f>
        <v>0</v>
      </c>
    </row>
    <row r="87" spans="1:7" ht="31.5" customHeight="1" hidden="1">
      <c r="A87" s="8" t="s">
        <v>592</v>
      </c>
      <c r="B87" s="9" t="s">
        <v>648</v>
      </c>
      <c r="C87" s="9" t="s">
        <v>617</v>
      </c>
      <c r="D87" s="9" t="s">
        <v>604</v>
      </c>
      <c r="E87" s="51" t="s">
        <v>671</v>
      </c>
      <c r="F87" s="9" t="s">
        <v>594</v>
      </c>
      <c r="G87" s="10"/>
    </row>
    <row r="88" spans="1:7" s="99" customFormat="1" ht="63" customHeight="1">
      <c r="A88" s="95" t="s">
        <v>563</v>
      </c>
      <c r="B88" s="96" t="s">
        <v>648</v>
      </c>
      <c r="C88" s="96" t="s">
        <v>617</v>
      </c>
      <c r="D88" s="96" t="s">
        <v>604</v>
      </c>
      <c r="E88" s="97" t="s">
        <v>677</v>
      </c>
      <c r="F88" s="96"/>
      <c r="G88" s="98">
        <f>G89</f>
        <v>16478.8</v>
      </c>
    </row>
    <row r="89" spans="1:7" ht="30">
      <c r="A89" s="8" t="s">
        <v>695</v>
      </c>
      <c r="B89" s="9" t="s">
        <v>648</v>
      </c>
      <c r="C89" s="9" t="s">
        <v>617</v>
      </c>
      <c r="D89" s="9" t="s">
        <v>604</v>
      </c>
      <c r="E89" s="70" t="s">
        <v>677</v>
      </c>
      <c r="F89" s="9" t="s">
        <v>594</v>
      </c>
      <c r="G89" s="10">
        <f>18076.9+1187.1-3285.2+500</f>
        <v>16478.8</v>
      </c>
    </row>
    <row r="90" spans="1:7" s="99" customFormat="1" ht="19.5" customHeight="1">
      <c r="A90" s="95" t="s">
        <v>540</v>
      </c>
      <c r="B90" s="96" t="s">
        <v>648</v>
      </c>
      <c r="C90" s="96" t="s">
        <v>617</v>
      </c>
      <c r="D90" s="96" t="s">
        <v>604</v>
      </c>
      <c r="E90" s="97" t="s">
        <v>678</v>
      </c>
      <c r="F90" s="96"/>
      <c r="G90" s="98">
        <f>G91</f>
        <v>2900</v>
      </c>
    </row>
    <row r="91" spans="1:7" ht="33.75" customHeight="1">
      <c r="A91" s="8" t="s">
        <v>695</v>
      </c>
      <c r="B91" s="9" t="s">
        <v>648</v>
      </c>
      <c r="C91" s="9" t="s">
        <v>617</v>
      </c>
      <c r="D91" s="9" t="s">
        <v>604</v>
      </c>
      <c r="E91" s="70" t="s">
        <v>678</v>
      </c>
      <c r="F91" s="9" t="s">
        <v>594</v>
      </c>
      <c r="G91" s="10">
        <f>2200+700</f>
        <v>2900</v>
      </c>
    </row>
    <row r="92" spans="1:7" s="99" customFormat="1" ht="44.25" customHeight="1">
      <c r="A92" s="95" t="s">
        <v>541</v>
      </c>
      <c r="B92" s="96" t="s">
        <v>648</v>
      </c>
      <c r="C92" s="96" t="s">
        <v>617</v>
      </c>
      <c r="D92" s="96" t="s">
        <v>604</v>
      </c>
      <c r="E92" s="97" t="s">
        <v>679</v>
      </c>
      <c r="F92" s="96"/>
      <c r="G92" s="98">
        <f>G93</f>
        <v>4823.099999999999</v>
      </c>
    </row>
    <row r="93" spans="1:7" ht="36.75" customHeight="1">
      <c r="A93" s="8" t="s">
        <v>695</v>
      </c>
      <c r="B93" s="9" t="s">
        <v>648</v>
      </c>
      <c r="C93" s="9" t="s">
        <v>617</v>
      </c>
      <c r="D93" s="9" t="s">
        <v>604</v>
      </c>
      <c r="E93" s="70" t="s">
        <v>679</v>
      </c>
      <c r="F93" s="9" t="s">
        <v>594</v>
      </c>
      <c r="G93" s="10">
        <f>7070-846.1-1400.8</f>
        <v>4823.099999999999</v>
      </c>
    </row>
    <row r="94" spans="1:7" s="99" customFormat="1" ht="49.5" customHeight="1">
      <c r="A94" s="95" t="s">
        <v>542</v>
      </c>
      <c r="B94" s="96" t="s">
        <v>648</v>
      </c>
      <c r="C94" s="96" t="s">
        <v>617</v>
      </c>
      <c r="D94" s="96" t="s">
        <v>604</v>
      </c>
      <c r="E94" s="97" t="s">
        <v>680</v>
      </c>
      <c r="F94" s="96"/>
      <c r="G94" s="98">
        <f>G95</f>
        <v>7011.8</v>
      </c>
    </row>
    <row r="95" spans="1:7" ht="30">
      <c r="A95" s="8" t="s">
        <v>695</v>
      </c>
      <c r="B95" s="9" t="s">
        <v>648</v>
      </c>
      <c r="C95" s="9" t="s">
        <v>617</v>
      </c>
      <c r="D95" s="9" t="s">
        <v>604</v>
      </c>
      <c r="E95" s="70" t="s">
        <v>680</v>
      </c>
      <c r="F95" s="9" t="s">
        <v>594</v>
      </c>
      <c r="G95" s="10">
        <f>3779.1+160-150+1000+922.7-200+1000+500</f>
        <v>7011.8</v>
      </c>
    </row>
    <row r="96" spans="1:7" s="89" customFormat="1" ht="22.5" customHeight="1">
      <c r="A96" s="5" t="s">
        <v>564</v>
      </c>
      <c r="B96" s="6" t="s">
        <v>648</v>
      </c>
      <c r="C96" s="6" t="s">
        <v>618</v>
      </c>
      <c r="D96" s="6" t="s">
        <v>586</v>
      </c>
      <c r="E96" s="69"/>
      <c r="F96" s="6"/>
      <c r="G96" s="12">
        <f>G97</f>
        <v>1010</v>
      </c>
    </row>
    <row r="97" spans="1:7" s="94" customFormat="1" ht="30" customHeight="1">
      <c r="A97" s="90" t="s">
        <v>543</v>
      </c>
      <c r="B97" s="91" t="s">
        <v>648</v>
      </c>
      <c r="C97" s="91" t="s">
        <v>618</v>
      </c>
      <c r="D97" s="91" t="s">
        <v>618</v>
      </c>
      <c r="E97" s="92"/>
      <c r="F97" s="91"/>
      <c r="G97" s="93">
        <f>G98</f>
        <v>1010</v>
      </c>
    </row>
    <row r="98" spans="1:7" ht="31.5" customHeight="1">
      <c r="A98" s="8" t="s">
        <v>544</v>
      </c>
      <c r="B98" s="9" t="s">
        <v>648</v>
      </c>
      <c r="C98" s="9" t="s">
        <v>618</v>
      </c>
      <c r="D98" s="9" t="s">
        <v>618</v>
      </c>
      <c r="E98" s="70" t="s">
        <v>684</v>
      </c>
      <c r="F98" s="9"/>
      <c r="G98" s="10">
        <f>G99</f>
        <v>1010</v>
      </c>
    </row>
    <row r="99" spans="1:7" ht="33" customHeight="1">
      <c r="A99" s="8" t="s">
        <v>545</v>
      </c>
      <c r="B99" s="9" t="s">
        <v>648</v>
      </c>
      <c r="C99" s="9" t="s">
        <v>618</v>
      </c>
      <c r="D99" s="9" t="s">
        <v>618</v>
      </c>
      <c r="E99" s="70" t="s">
        <v>684</v>
      </c>
      <c r="F99" s="9"/>
      <c r="G99" s="10">
        <f>G100</f>
        <v>1010</v>
      </c>
    </row>
    <row r="100" spans="1:7" ht="36" customHeight="1">
      <c r="A100" s="8" t="s">
        <v>695</v>
      </c>
      <c r="B100" s="9" t="s">
        <v>648</v>
      </c>
      <c r="C100" s="9" t="s">
        <v>618</v>
      </c>
      <c r="D100" s="9" t="s">
        <v>618</v>
      </c>
      <c r="E100" s="70" t="s">
        <v>684</v>
      </c>
      <c r="F100" s="9" t="s">
        <v>594</v>
      </c>
      <c r="G100" s="10">
        <v>1010</v>
      </c>
    </row>
    <row r="101" spans="1:7" s="89" customFormat="1" ht="15.75">
      <c r="A101" s="5" t="s">
        <v>565</v>
      </c>
      <c r="B101" s="6" t="s">
        <v>648</v>
      </c>
      <c r="C101" s="6" t="s">
        <v>619</v>
      </c>
      <c r="D101" s="6" t="s">
        <v>586</v>
      </c>
      <c r="E101" s="69"/>
      <c r="F101" s="6"/>
      <c r="G101" s="12">
        <f>G102</f>
        <v>26035.599999999995</v>
      </c>
    </row>
    <row r="102" spans="1:7" s="94" customFormat="1" ht="15">
      <c r="A102" s="90" t="s">
        <v>546</v>
      </c>
      <c r="B102" s="91" t="s">
        <v>648</v>
      </c>
      <c r="C102" s="91" t="s">
        <v>619</v>
      </c>
      <c r="D102" s="91" t="s">
        <v>584</v>
      </c>
      <c r="E102" s="92"/>
      <c r="F102" s="100"/>
      <c r="G102" s="101">
        <f>G104+G116+G103</f>
        <v>26035.599999999995</v>
      </c>
    </row>
    <row r="103" spans="1:7" s="94" customFormat="1" ht="30">
      <c r="A103" s="44" t="s">
        <v>667</v>
      </c>
      <c r="B103" s="9" t="s">
        <v>648</v>
      </c>
      <c r="C103" s="9" t="s">
        <v>619</v>
      </c>
      <c r="D103" s="9" t="s">
        <v>584</v>
      </c>
      <c r="E103" s="41" t="s">
        <v>94</v>
      </c>
      <c r="F103" s="36" t="s">
        <v>666</v>
      </c>
      <c r="G103" s="37">
        <v>100</v>
      </c>
    </row>
    <row r="104" spans="1:7" ht="37.5" customHeight="1">
      <c r="A104" s="8" t="s">
        <v>627</v>
      </c>
      <c r="B104" s="9" t="s">
        <v>648</v>
      </c>
      <c r="C104" s="9" t="s">
        <v>619</v>
      </c>
      <c r="D104" s="9" t="s">
        <v>584</v>
      </c>
      <c r="E104" s="71" t="s">
        <v>628</v>
      </c>
      <c r="F104" s="13"/>
      <c r="G104" s="14">
        <f>G107+G112+G105</f>
        <v>25675.599999999995</v>
      </c>
    </row>
    <row r="105" spans="1:7" s="99" customFormat="1" ht="31.5" customHeight="1">
      <c r="A105" s="95" t="s">
        <v>629</v>
      </c>
      <c r="B105" s="96" t="s">
        <v>648</v>
      </c>
      <c r="C105" s="96" t="s">
        <v>619</v>
      </c>
      <c r="D105" s="96" t="s">
        <v>584</v>
      </c>
      <c r="E105" s="102" t="s">
        <v>630</v>
      </c>
      <c r="F105" s="103"/>
      <c r="G105" s="104">
        <f>G106</f>
        <v>778.8</v>
      </c>
    </row>
    <row r="106" spans="1:7" s="99" customFormat="1" ht="31.5" customHeight="1">
      <c r="A106" s="8" t="s">
        <v>695</v>
      </c>
      <c r="B106" s="9" t="s">
        <v>648</v>
      </c>
      <c r="C106" s="9" t="s">
        <v>619</v>
      </c>
      <c r="D106" s="9" t="s">
        <v>584</v>
      </c>
      <c r="E106" s="71" t="s">
        <v>630</v>
      </c>
      <c r="F106" s="9" t="s">
        <v>594</v>
      </c>
      <c r="G106" s="10">
        <v>778.8</v>
      </c>
    </row>
    <row r="107" spans="1:7" s="99" customFormat="1" ht="31.5" customHeight="1">
      <c r="A107" s="95" t="s">
        <v>631</v>
      </c>
      <c r="B107" s="96" t="s">
        <v>648</v>
      </c>
      <c r="C107" s="96" t="s">
        <v>619</v>
      </c>
      <c r="D107" s="96" t="s">
        <v>584</v>
      </c>
      <c r="E107" s="97" t="s">
        <v>632</v>
      </c>
      <c r="F107" s="96"/>
      <c r="G107" s="98">
        <f>G108+G111</f>
        <v>22464.699999999997</v>
      </c>
    </row>
    <row r="108" spans="1:7" ht="32.25" customHeight="1">
      <c r="A108" s="8" t="s">
        <v>566</v>
      </c>
      <c r="B108" s="9" t="s">
        <v>648</v>
      </c>
      <c r="C108" s="9" t="s">
        <v>619</v>
      </c>
      <c r="D108" s="9" t="s">
        <v>584</v>
      </c>
      <c r="E108" s="70" t="s">
        <v>632</v>
      </c>
      <c r="F108" s="9">
        <v>611</v>
      </c>
      <c r="G108" s="10">
        <v>20943.1</v>
      </c>
    </row>
    <row r="109" spans="1:7" ht="97.5" customHeight="1">
      <c r="A109" s="35" t="s">
        <v>124</v>
      </c>
      <c r="B109" s="9" t="s">
        <v>648</v>
      </c>
      <c r="C109" s="9" t="s">
        <v>619</v>
      </c>
      <c r="D109" s="9" t="s">
        <v>584</v>
      </c>
      <c r="E109" s="51" t="s">
        <v>61</v>
      </c>
      <c r="F109" s="9"/>
      <c r="G109" s="10">
        <v>1521.6</v>
      </c>
    </row>
    <row r="110" spans="1:7" ht="29.25" customHeight="1">
      <c r="A110" s="236" t="s">
        <v>80</v>
      </c>
      <c r="B110" s="236"/>
      <c r="C110" s="236"/>
      <c r="D110" s="236"/>
      <c r="E110" s="236"/>
      <c r="F110" s="236"/>
      <c r="G110" s="236"/>
    </row>
    <row r="111" spans="1:7" ht="126.75" customHeight="1">
      <c r="A111" s="35" t="s">
        <v>78</v>
      </c>
      <c r="B111" s="9" t="s">
        <v>648</v>
      </c>
      <c r="C111" s="36" t="s">
        <v>619</v>
      </c>
      <c r="D111" s="36" t="s">
        <v>584</v>
      </c>
      <c r="E111" s="51" t="s">
        <v>61</v>
      </c>
      <c r="F111" s="36" t="s">
        <v>666</v>
      </c>
      <c r="G111" s="37">
        <v>1521.6</v>
      </c>
    </row>
    <row r="112" spans="1:7" s="99" customFormat="1" ht="21" customHeight="1">
      <c r="A112" s="95" t="s">
        <v>547</v>
      </c>
      <c r="B112" s="96" t="s">
        <v>648</v>
      </c>
      <c r="C112" s="96" t="s">
        <v>619</v>
      </c>
      <c r="D112" s="96" t="s">
        <v>584</v>
      </c>
      <c r="E112" s="102" t="s">
        <v>633</v>
      </c>
      <c r="F112" s="105"/>
      <c r="G112" s="98">
        <f>G113+G114</f>
        <v>2432.1</v>
      </c>
    </row>
    <row r="113" spans="1:7" ht="33.75" customHeight="1">
      <c r="A113" s="8" t="s">
        <v>566</v>
      </c>
      <c r="B113" s="9" t="s">
        <v>648</v>
      </c>
      <c r="C113" s="9" t="s">
        <v>619</v>
      </c>
      <c r="D113" s="9" t="s">
        <v>584</v>
      </c>
      <c r="E113" s="71" t="s">
        <v>668</v>
      </c>
      <c r="F113" s="9">
        <v>611</v>
      </c>
      <c r="G113" s="10">
        <v>2432.1</v>
      </c>
    </row>
    <row r="114" spans="1:7" ht="33.75" customHeight="1" hidden="1">
      <c r="A114" s="8" t="s">
        <v>667</v>
      </c>
      <c r="B114" s="9" t="s">
        <v>648</v>
      </c>
      <c r="C114" s="9" t="s">
        <v>619</v>
      </c>
      <c r="D114" s="9" t="s">
        <v>584</v>
      </c>
      <c r="E114" s="71" t="s">
        <v>668</v>
      </c>
      <c r="F114" s="9" t="s">
        <v>666</v>
      </c>
      <c r="G114" s="10"/>
    </row>
    <row r="115" spans="1:7" ht="96" customHeight="1">
      <c r="A115" s="35" t="s">
        <v>124</v>
      </c>
      <c r="B115" s="9" t="s">
        <v>648</v>
      </c>
      <c r="C115" s="9" t="s">
        <v>619</v>
      </c>
      <c r="D115" s="9" t="s">
        <v>584</v>
      </c>
      <c r="E115" s="51" t="s">
        <v>61</v>
      </c>
      <c r="F115" s="9"/>
      <c r="G115" s="10">
        <v>260</v>
      </c>
    </row>
    <row r="116" spans="1:7" ht="126.75" customHeight="1">
      <c r="A116" s="35" t="s">
        <v>78</v>
      </c>
      <c r="B116" s="9" t="s">
        <v>648</v>
      </c>
      <c r="C116" s="9" t="s">
        <v>619</v>
      </c>
      <c r="D116" s="9" t="s">
        <v>584</v>
      </c>
      <c r="E116" s="51" t="s">
        <v>61</v>
      </c>
      <c r="F116" s="9" t="s">
        <v>666</v>
      </c>
      <c r="G116" s="10">
        <v>260</v>
      </c>
    </row>
    <row r="117" spans="1:7" s="89" customFormat="1" ht="23.25" customHeight="1">
      <c r="A117" s="5" t="s">
        <v>567</v>
      </c>
      <c r="B117" s="6" t="s">
        <v>648</v>
      </c>
      <c r="C117" s="6" t="s">
        <v>620</v>
      </c>
      <c r="D117" s="6" t="s">
        <v>586</v>
      </c>
      <c r="E117" s="69"/>
      <c r="F117" s="6"/>
      <c r="G117" s="12">
        <f>G118</f>
        <v>729.5</v>
      </c>
    </row>
    <row r="118" spans="1:7" s="94" customFormat="1" ht="21.75" customHeight="1">
      <c r="A118" s="90" t="s">
        <v>548</v>
      </c>
      <c r="B118" s="91" t="s">
        <v>648</v>
      </c>
      <c r="C118" s="91" t="s">
        <v>620</v>
      </c>
      <c r="D118" s="91" t="s">
        <v>584</v>
      </c>
      <c r="E118" s="92"/>
      <c r="F118" s="91"/>
      <c r="G118" s="93">
        <f>G119</f>
        <v>729.5</v>
      </c>
    </row>
    <row r="119" spans="1:7" ht="33.75" customHeight="1">
      <c r="A119" s="8" t="s">
        <v>568</v>
      </c>
      <c r="B119" s="9" t="s">
        <v>648</v>
      </c>
      <c r="C119" s="9" t="s">
        <v>620</v>
      </c>
      <c r="D119" s="9" t="s">
        <v>584</v>
      </c>
      <c r="E119" s="70" t="s">
        <v>685</v>
      </c>
      <c r="F119" s="9"/>
      <c r="G119" s="10">
        <f>G120</f>
        <v>729.5</v>
      </c>
    </row>
    <row r="120" spans="1:7" ht="48" customHeight="1">
      <c r="A120" s="8" t="s">
        <v>549</v>
      </c>
      <c r="B120" s="9" t="s">
        <v>648</v>
      </c>
      <c r="C120" s="9" t="s">
        <v>620</v>
      </c>
      <c r="D120" s="9" t="s">
        <v>584</v>
      </c>
      <c r="E120" s="70" t="s">
        <v>686</v>
      </c>
      <c r="F120" s="9"/>
      <c r="G120" s="10">
        <f>G121</f>
        <v>729.5</v>
      </c>
    </row>
    <row r="121" spans="1:7" ht="20.25" customHeight="1">
      <c r="A121" s="8" t="s">
        <v>602</v>
      </c>
      <c r="B121" s="9" t="s">
        <v>648</v>
      </c>
      <c r="C121" s="9" t="s">
        <v>620</v>
      </c>
      <c r="D121" s="9" t="s">
        <v>584</v>
      </c>
      <c r="E121" s="70" t="s">
        <v>686</v>
      </c>
      <c r="F121" s="9" t="s">
        <v>642</v>
      </c>
      <c r="G121" s="10">
        <v>729.5</v>
      </c>
    </row>
    <row r="122" spans="1:7" s="89" customFormat="1" ht="22.5" customHeight="1">
      <c r="A122" s="5" t="s">
        <v>569</v>
      </c>
      <c r="B122" s="6" t="s">
        <v>648</v>
      </c>
      <c r="C122" s="6" t="s">
        <v>606</v>
      </c>
      <c r="D122" s="6" t="s">
        <v>586</v>
      </c>
      <c r="E122" s="69"/>
      <c r="F122" s="6"/>
      <c r="G122" s="12">
        <f>G123</f>
        <v>21447.4</v>
      </c>
    </row>
    <row r="123" spans="1:7" s="94" customFormat="1" ht="23.25" customHeight="1">
      <c r="A123" s="90" t="s">
        <v>570</v>
      </c>
      <c r="B123" s="91" t="s">
        <v>648</v>
      </c>
      <c r="C123" s="91" t="s">
        <v>606</v>
      </c>
      <c r="D123" s="91" t="s">
        <v>584</v>
      </c>
      <c r="E123" s="92"/>
      <c r="F123" s="91"/>
      <c r="G123" s="93">
        <f>G125+G130+G124</f>
        <v>21447.4</v>
      </c>
    </row>
    <row r="124" spans="1:7" s="94" customFormat="1" ht="36" customHeight="1">
      <c r="A124" s="44" t="s">
        <v>667</v>
      </c>
      <c r="B124" s="9" t="s">
        <v>648</v>
      </c>
      <c r="C124" s="9" t="s">
        <v>606</v>
      </c>
      <c r="D124" s="9" t="s">
        <v>584</v>
      </c>
      <c r="E124" s="41" t="s">
        <v>94</v>
      </c>
      <c r="F124" s="36" t="s">
        <v>666</v>
      </c>
      <c r="G124" s="37">
        <v>100</v>
      </c>
    </row>
    <row r="125" spans="1:7" ht="30.75" customHeight="1">
      <c r="A125" s="8" t="s">
        <v>571</v>
      </c>
      <c r="B125" s="9" t="s">
        <v>648</v>
      </c>
      <c r="C125" s="9" t="s">
        <v>606</v>
      </c>
      <c r="D125" s="9" t="s">
        <v>584</v>
      </c>
      <c r="E125" s="70" t="s">
        <v>597</v>
      </c>
      <c r="F125" s="9"/>
      <c r="G125" s="10">
        <f>G126+G127</f>
        <v>21100</v>
      </c>
    </row>
    <row r="126" spans="1:7" ht="36" customHeight="1">
      <c r="A126" s="8" t="s">
        <v>566</v>
      </c>
      <c r="B126" s="9" t="s">
        <v>648</v>
      </c>
      <c r="C126" s="9" t="s">
        <v>606</v>
      </c>
      <c r="D126" s="9" t="s">
        <v>584</v>
      </c>
      <c r="E126" s="70" t="s">
        <v>597</v>
      </c>
      <c r="F126" s="9" t="s">
        <v>634</v>
      </c>
      <c r="G126" s="10">
        <v>16000</v>
      </c>
    </row>
    <row r="127" spans="1:7" ht="33" customHeight="1">
      <c r="A127" s="8" t="s">
        <v>667</v>
      </c>
      <c r="B127" s="9" t="s">
        <v>648</v>
      </c>
      <c r="C127" s="9" t="s">
        <v>606</v>
      </c>
      <c r="D127" s="9" t="s">
        <v>584</v>
      </c>
      <c r="E127" s="70" t="s">
        <v>597</v>
      </c>
      <c r="F127" s="9" t="s">
        <v>666</v>
      </c>
      <c r="G127" s="26">
        <f>4600+500</f>
        <v>5100</v>
      </c>
    </row>
    <row r="128" spans="1:7" ht="97.5" customHeight="1">
      <c r="A128" s="35" t="s">
        <v>124</v>
      </c>
      <c r="B128" s="9" t="s">
        <v>648</v>
      </c>
      <c r="C128" s="9" t="s">
        <v>606</v>
      </c>
      <c r="D128" s="9" t="s">
        <v>584</v>
      </c>
      <c r="E128" s="51" t="s">
        <v>61</v>
      </c>
      <c r="F128" s="9"/>
      <c r="G128" s="10">
        <v>247.4</v>
      </c>
    </row>
    <row r="129" spans="1:7" ht="32.25" customHeight="1">
      <c r="A129" s="236" t="s">
        <v>80</v>
      </c>
      <c r="B129" s="236"/>
      <c r="C129" s="236"/>
      <c r="D129" s="236"/>
      <c r="E129" s="236"/>
      <c r="F129" s="236"/>
      <c r="G129" s="236"/>
    </row>
    <row r="130" spans="1:7" ht="123.75" customHeight="1">
      <c r="A130" s="35" t="s">
        <v>78</v>
      </c>
      <c r="B130" s="9" t="s">
        <v>648</v>
      </c>
      <c r="C130" s="9" t="s">
        <v>606</v>
      </c>
      <c r="D130" s="9" t="s">
        <v>584</v>
      </c>
      <c r="E130" s="51" t="s">
        <v>61</v>
      </c>
      <c r="F130" s="9" t="s">
        <v>666</v>
      </c>
      <c r="G130" s="26">
        <v>247.4</v>
      </c>
    </row>
    <row r="131" spans="1:7" s="89" customFormat="1" ht="24.75" customHeight="1">
      <c r="A131" s="5" t="s">
        <v>572</v>
      </c>
      <c r="B131" s="6" t="s">
        <v>648</v>
      </c>
      <c r="C131" s="6" t="s">
        <v>621</v>
      </c>
      <c r="D131" s="6" t="s">
        <v>586</v>
      </c>
      <c r="E131" s="69"/>
      <c r="F131" s="15"/>
      <c r="G131" s="16">
        <f>G132</f>
        <v>1000</v>
      </c>
    </row>
    <row r="132" spans="1:7" s="94" customFormat="1" ht="30" customHeight="1">
      <c r="A132" s="90" t="s">
        <v>573</v>
      </c>
      <c r="B132" s="91" t="s">
        <v>648</v>
      </c>
      <c r="C132" s="91" t="s">
        <v>621</v>
      </c>
      <c r="D132" s="91" t="s">
        <v>585</v>
      </c>
      <c r="E132" s="92"/>
      <c r="F132" s="91"/>
      <c r="G132" s="93">
        <f>G133</f>
        <v>1000</v>
      </c>
    </row>
    <row r="133" spans="1:7" ht="48" customHeight="1">
      <c r="A133" s="8" t="s">
        <v>582</v>
      </c>
      <c r="B133" s="9" t="s">
        <v>648</v>
      </c>
      <c r="C133" s="9" t="s">
        <v>621</v>
      </c>
      <c r="D133" s="9" t="s">
        <v>585</v>
      </c>
      <c r="E133" s="71" t="s">
        <v>687</v>
      </c>
      <c r="F133" s="9"/>
      <c r="G133" s="10">
        <f>G134</f>
        <v>1000</v>
      </c>
    </row>
    <row r="134" spans="1:7" ht="32.25" customHeight="1">
      <c r="A134" s="8" t="s">
        <v>695</v>
      </c>
      <c r="B134" s="9" t="s">
        <v>648</v>
      </c>
      <c r="C134" s="9" t="s">
        <v>621</v>
      </c>
      <c r="D134" s="9" t="s">
        <v>585</v>
      </c>
      <c r="E134" s="71" t="s">
        <v>688</v>
      </c>
      <c r="F134" s="11" t="s">
        <v>594</v>
      </c>
      <c r="G134" s="10">
        <v>1000</v>
      </c>
    </row>
    <row r="135" spans="1:7" s="89" customFormat="1" ht="33.75" customHeight="1">
      <c r="A135" s="5" t="s">
        <v>650</v>
      </c>
      <c r="B135" s="106" t="s">
        <v>649</v>
      </c>
      <c r="C135" s="106"/>
      <c r="D135" s="6"/>
      <c r="E135" s="107"/>
      <c r="F135" s="108"/>
      <c r="G135" s="110">
        <f>G136</f>
        <v>4713.2</v>
      </c>
    </row>
    <row r="136" spans="1:7" s="94" customFormat="1" ht="52.5" customHeight="1">
      <c r="A136" s="90" t="s">
        <v>590</v>
      </c>
      <c r="B136" s="91" t="s">
        <v>649</v>
      </c>
      <c r="C136" s="91" t="s">
        <v>584</v>
      </c>
      <c r="D136" s="91" t="s">
        <v>604</v>
      </c>
      <c r="E136" s="92"/>
      <c r="F136" s="91"/>
      <c r="G136" s="93">
        <f>G137</f>
        <v>4713.2</v>
      </c>
    </row>
    <row r="137" spans="1:7" ht="32.25" customHeight="1">
      <c r="A137" s="8" t="s">
        <v>529</v>
      </c>
      <c r="B137" s="9" t="s">
        <v>649</v>
      </c>
      <c r="C137" s="9" t="s">
        <v>584</v>
      </c>
      <c r="D137" s="9" t="s">
        <v>604</v>
      </c>
      <c r="E137" s="70" t="s">
        <v>638</v>
      </c>
      <c r="F137" s="11"/>
      <c r="G137" s="52">
        <f>G138+G143</f>
        <v>4713.2</v>
      </c>
    </row>
    <row r="138" spans="1:7" ht="21.75" customHeight="1">
      <c r="A138" s="8" t="s">
        <v>526</v>
      </c>
      <c r="B138" s="9" t="s">
        <v>649</v>
      </c>
      <c r="C138" s="9" t="s">
        <v>584</v>
      </c>
      <c r="D138" s="9" t="s">
        <v>604</v>
      </c>
      <c r="E138" s="70" t="s">
        <v>640</v>
      </c>
      <c r="F138" s="11"/>
      <c r="G138" s="10">
        <f>G139+G140+G141+G142</f>
        <v>3350.1</v>
      </c>
    </row>
    <row r="139" spans="1:7" ht="15">
      <c r="A139" s="8" t="s">
        <v>589</v>
      </c>
      <c r="B139" s="9" t="s">
        <v>649</v>
      </c>
      <c r="C139" s="9" t="s">
        <v>584</v>
      </c>
      <c r="D139" s="9" t="s">
        <v>604</v>
      </c>
      <c r="E139" s="70" t="s">
        <v>640</v>
      </c>
      <c r="F139" s="11" t="s">
        <v>587</v>
      </c>
      <c r="G139" s="10">
        <v>1074.1</v>
      </c>
    </row>
    <row r="140" spans="1:7" ht="45">
      <c r="A140" s="8" t="s">
        <v>591</v>
      </c>
      <c r="B140" s="9" t="s">
        <v>649</v>
      </c>
      <c r="C140" s="9" t="s">
        <v>584</v>
      </c>
      <c r="D140" s="9" t="s">
        <v>604</v>
      </c>
      <c r="E140" s="70" t="s">
        <v>640</v>
      </c>
      <c r="F140" s="11" t="s">
        <v>593</v>
      </c>
      <c r="G140" s="37">
        <v>422</v>
      </c>
    </row>
    <row r="141" spans="1:7" ht="30">
      <c r="A141" s="8" t="s">
        <v>695</v>
      </c>
      <c r="B141" s="9" t="s">
        <v>649</v>
      </c>
      <c r="C141" s="9" t="s">
        <v>584</v>
      </c>
      <c r="D141" s="9" t="s">
        <v>604</v>
      </c>
      <c r="E141" s="70" t="s">
        <v>640</v>
      </c>
      <c r="F141" s="11" t="s">
        <v>594</v>
      </c>
      <c r="G141" s="37">
        <f>1854-2</f>
        <v>1852</v>
      </c>
    </row>
    <row r="142" spans="1:7" ht="30">
      <c r="A142" s="35" t="s">
        <v>635</v>
      </c>
      <c r="B142" s="9" t="s">
        <v>649</v>
      </c>
      <c r="C142" s="9" t="s">
        <v>584</v>
      </c>
      <c r="D142" s="9" t="s">
        <v>604</v>
      </c>
      <c r="E142" s="70" t="s">
        <v>640</v>
      </c>
      <c r="F142" s="109" t="s">
        <v>600</v>
      </c>
      <c r="G142" s="45">
        <v>2</v>
      </c>
    </row>
    <row r="143" spans="1:7" ht="37.5" customHeight="1">
      <c r="A143" s="73" t="s">
        <v>692</v>
      </c>
      <c r="B143" s="9" t="s">
        <v>649</v>
      </c>
      <c r="C143" s="9" t="s">
        <v>584</v>
      </c>
      <c r="D143" s="9" t="s">
        <v>604</v>
      </c>
      <c r="E143" s="70" t="s">
        <v>693</v>
      </c>
      <c r="F143" s="109"/>
      <c r="G143" s="45">
        <f>G144</f>
        <v>1363.1</v>
      </c>
    </row>
    <row r="144" spans="1:7" ht="24.75" customHeight="1">
      <c r="A144" s="73" t="s">
        <v>589</v>
      </c>
      <c r="B144" s="9" t="s">
        <v>649</v>
      </c>
      <c r="C144" s="9" t="s">
        <v>584</v>
      </c>
      <c r="D144" s="9" t="s">
        <v>604</v>
      </c>
      <c r="E144" s="70" t="s">
        <v>693</v>
      </c>
      <c r="F144" s="109" t="s">
        <v>587</v>
      </c>
      <c r="G144" s="45">
        <v>1363.1</v>
      </c>
    </row>
    <row r="145" spans="1:8" ht="26.25" customHeight="1" thickBot="1">
      <c r="A145" s="8" t="s">
        <v>583</v>
      </c>
      <c r="B145" s="17"/>
      <c r="C145" s="18"/>
      <c r="D145" s="18"/>
      <c r="E145" s="72"/>
      <c r="F145" s="18"/>
      <c r="G145" s="19">
        <f>G135+G16</f>
        <v>233664.27378000005</v>
      </c>
      <c r="H145" s="132"/>
    </row>
    <row r="146" ht="28.5" customHeight="1" thickTop="1"/>
    <row r="147" spans="1:7" ht="15">
      <c r="A147" s="236" t="s">
        <v>80</v>
      </c>
      <c r="B147" s="236"/>
      <c r="C147" s="236"/>
      <c r="D147" s="236"/>
      <c r="E147" s="236"/>
      <c r="F147" s="236"/>
      <c r="G147" s="236"/>
    </row>
    <row r="148" spans="1:2" ht="15">
      <c r="A148" s="24"/>
      <c r="B148" s="24"/>
    </row>
    <row r="149" spans="1:7" ht="15">
      <c r="A149" s="24"/>
      <c r="B149" s="24"/>
      <c r="G149" s="25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</sheetData>
  <sheetProtection/>
  <mergeCells count="7">
    <mergeCell ref="A13:G13"/>
    <mergeCell ref="A147:G147"/>
    <mergeCell ref="A59:G59"/>
    <mergeCell ref="A34:G34"/>
    <mergeCell ref="A84:G84"/>
    <mergeCell ref="A110:G110"/>
    <mergeCell ref="A129:G129"/>
  </mergeCells>
  <printOptions/>
  <pageMargins left="0.79" right="0.65" top="0.25" bottom="0.22" header="0.21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6">
      <selection activeCell="C54" sqref="C54"/>
    </sheetView>
  </sheetViews>
  <sheetFormatPr defaultColWidth="9.140625" defaultRowHeight="12"/>
  <cols>
    <col min="1" max="1" width="52.140625" style="20" customWidth="1"/>
    <col min="2" max="2" width="34.7109375" style="20" customWidth="1"/>
    <col min="3" max="3" width="15.57421875" style="20" customWidth="1"/>
    <col min="4" max="4" width="9.140625" style="20" customWidth="1"/>
    <col min="5" max="5" width="21.421875" style="20" customWidth="1"/>
    <col min="6" max="16384" width="9.140625" style="20" customWidth="1"/>
  </cols>
  <sheetData>
    <row r="1" spans="1:7" ht="15">
      <c r="A1" s="4" t="s">
        <v>225</v>
      </c>
      <c r="B1" s="4"/>
      <c r="C1" s="55"/>
      <c r="D1" s="60"/>
      <c r="E1" s="4"/>
      <c r="F1" s="4"/>
      <c r="G1" s="56"/>
    </row>
    <row r="2" spans="1:7" ht="15">
      <c r="A2" s="4" t="s">
        <v>653</v>
      </c>
      <c r="B2" s="4"/>
      <c r="C2" s="55"/>
      <c r="D2" s="60"/>
      <c r="E2" s="4"/>
      <c r="F2" s="4"/>
      <c r="G2" s="56"/>
    </row>
    <row r="3" spans="1:7" ht="15">
      <c r="A3" s="4" t="s">
        <v>663</v>
      </c>
      <c r="B3" s="4"/>
      <c r="C3" s="55"/>
      <c r="D3" s="60"/>
      <c r="E3" s="4"/>
      <c r="F3" s="4"/>
      <c r="G3" s="56"/>
    </row>
    <row r="4" spans="1:7" ht="15">
      <c r="A4" s="4" t="s">
        <v>664</v>
      </c>
      <c r="B4" s="4"/>
      <c r="C4" s="55"/>
      <c r="D4" s="60"/>
      <c r="E4" s="4"/>
      <c r="F4" s="4"/>
      <c r="G4" s="56"/>
    </row>
    <row r="5" spans="1:7" ht="15">
      <c r="A5" s="4" t="s">
        <v>665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225</v>
      </c>
      <c r="B7" s="4"/>
      <c r="C7" s="55"/>
      <c r="D7" s="60"/>
      <c r="E7" s="4"/>
      <c r="F7" s="4"/>
      <c r="G7" s="56"/>
    </row>
    <row r="8" spans="1:7" ht="15">
      <c r="A8" s="4" t="s">
        <v>653</v>
      </c>
      <c r="B8" s="4"/>
      <c r="C8" s="55"/>
      <c r="D8" s="60"/>
      <c r="E8" s="4"/>
      <c r="F8" s="4"/>
      <c r="G8" s="56"/>
    </row>
    <row r="9" spans="1:7" ht="15">
      <c r="A9" s="4" t="s">
        <v>663</v>
      </c>
      <c r="B9" s="4"/>
      <c r="C9" s="55"/>
      <c r="D9" s="60"/>
      <c r="E9" s="4"/>
      <c r="F9" s="4"/>
      <c r="G9" s="56"/>
    </row>
    <row r="10" spans="1:7" ht="15">
      <c r="A10" s="4" t="s">
        <v>664</v>
      </c>
      <c r="B10" s="4"/>
      <c r="C10" s="55"/>
      <c r="D10" s="60"/>
      <c r="E10" s="4"/>
      <c r="F10" s="4"/>
      <c r="G10" s="56"/>
    </row>
    <row r="11" spans="1:7" ht="15">
      <c r="A11" s="4" t="s">
        <v>389</v>
      </c>
      <c r="B11" s="4"/>
      <c r="C11" s="55"/>
      <c r="D11" s="60"/>
      <c r="E11" s="4"/>
      <c r="F11" s="4"/>
      <c r="G11" s="56"/>
    </row>
    <row r="12" spans="2:3" ht="15">
      <c r="B12" s="4"/>
      <c r="C12" s="4"/>
    </row>
    <row r="15" spans="1:7" ht="46.5" customHeight="1">
      <c r="A15" s="237" t="s">
        <v>226</v>
      </c>
      <c r="B15" s="237"/>
      <c r="C15" s="237"/>
      <c r="G15" s="182"/>
    </row>
    <row r="16" spans="1:3" ht="15">
      <c r="A16" s="183"/>
      <c r="B16" s="183"/>
      <c r="C16" s="113" t="s">
        <v>702</v>
      </c>
    </row>
    <row r="17" spans="1:3" ht="15">
      <c r="A17" s="51" t="s">
        <v>643</v>
      </c>
      <c r="B17" s="36" t="s">
        <v>139</v>
      </c>
      <c r="C17" s="36" t="s">
        <v>646</v>
      </c>
    </row>
    <row r="18" spans="1:3" ht="49.5" customHeight="1">
      <c r="A18" s="184" t="s">
        <v>227</v>
      </c>
      <c r="B18" s="36"/>
      <c r="C18" s="185"/>
    </row>
    <row r="19" spans="1:3" ht="31.5">
      <c r="A19" s="186" t="s">
        <v>228</v>
      </c>
      <c r="B19" s="187" t="s">
        <v>229</v>
      </c>
      <c r="C19" s="185">
        <v>0</v>
      </c>
    </row>
    <row r="20" spans="1:3" ht="31.5">
      <c r="A20" s="188" t="s">
        <v>228</v>
      </c>
      <c r="B20" s="41" t="s">
        <v>229</v>
      </c>
      <c r="C20" s="185">
        <f>C22-C24</f>
        <v>0</v>
      </c>
    </row>
    <row r="21" spans="1:3" ht="45" hidden="1">
      <c r="A21" s="51" t="s">
        <v>238</v>
      </c>
      <c r="B21" s="41" t="s">
        <v>239</v>
      </c>
      <c r="C21" s="185">
        <f>C22</f>
        <v>0</v>
      </c>
    </row>
    <row r="22" spans="1:3" ht="45">
      <c r="A22" s="51" t="s">
        <v>238</v>
      </c>
      <c r="B22" s="41" t="s">
        <v>240</v>
      </c>
      <c r="C22" s="185">
        <v>0</v>
      </c>
    </row>
    <row r="23" spans="1:3" ht="45" hidden="1">
      <c r="A23" s="51" t="s">
        <v>241</v>
      </c>
      <c r="B23" s="41" t="s">
        <v>242</v>
      </c>
      <c r="C23" s="185">
        <f>C24</f>
        <v>0</v>
      </c>
    </row>
    <row r="24" spans="1:3" ht="45">
      <c r="A24" s="51" t="s">
        <v>241</v>
      </c>
      <c r="B24" s="41" t="s">
        <v>243</v>
      </c>
      <c r="C24" s="185">
        <v>0</v>
      </c>
    </row>
    <row r="25" spans="1:3" ht="47.25">
      <c r="A25" s="188" t="s">
        <v>244</v>
      </c>
      <c r="B25" s="41" t="s">
        <v>245</v>
      </c>
      <c r="C25" s="185">
        <v>0</v>
      </c>
    </row>
    <row r="26" spans="1:3" ht="45" hidden="1">
      <c r="A26" s="51" t="s">
        <v>246</v>
      </c>
      <c r="B26" s="41" t="s">
        <v>247</v>
      </c>
      <c r="C26" s="185">
        <f>C27</f>
        <v>0</v>
      </c>
    </row>
    <row r="27" spans="1:3" ht="60">
      <c r="A27" s="51" t="s">
        <v>248</v>
      </c>
      <c r="B27" s="41" t="s">
        <v>249</v>
      </c>
      <c r="C27" s="185">
        <v>0</v>
      </c>
    </row>
    <row r="28" spans="1:3" ht="45" hidden="1">
      <c r="A28" s="51" t="s">
        <v>250</v>
      </c>
      <c r="B28" s="41" t="s">
        <v>251</v>
      </c>
      <c r="C28" s="185">
        <f>C29</f>
        <v>0</v>
      </c>
    </row>
    <row r="29" spans="1:3" ht="30" hidden="1">
      <c r="A29" s="189" t="s">
        <v>252</v>
      </c>
      <c r="B29" s="187" t="s">
        <v>254</v>
      </c>
      <c r="C29" s="185">
        <v>0</v>
      </c>
    </row>
    <row r="30" spans="1:3" ht="45">
      <c r="A30" s="189" t="s">
        <v>255</v>
      </c>
      <c r="B30" s="187" t="s">
        <v>256</v>
      </c>
      <c r="C30" s="185">
        <v>0</v>
      </c>
    </row>
    <row r="31" spans="1:3" ht="63">
      <c r="A31" s="186" t="s">
        <v>257</v>
      </c>
      <c r="B31" s="187" t="s">
        <v>258</v>
      </c>
      <c r="C31" s="185">
        <v>0</v>
      </c>
    </row>
    <row r="32" spans="1:3" ht="45" hidden="1">
      <c r="A32" s="189" t="s">
        <v>259</v>
      </c>
      <c r="B32" s="187" t="s">
        <v>260</v>
      </c>
      <c r="C32" s="185">
        <v>0</v>
      </c>
    </row>
    <row r="33" spans="1:3" ht="60">
      <c r="A33" s="189" t="s">
        <v>261</v>
      </c>
      <c r="B33" s="187" t="s">
        <v>262</v>
      </c>
      <c r="C33" s="185">
        <v>0</v>
      </c>
    </row>
    <row r="34" spans="1:3" ht="60" hidden="1">
      <c r="A34" s="189" t="s">
        <v>263</v>
      </c>
      <c r="B34" s="187" t="s">
        <v>264</v>
      </c>
      <c r="C34" s="185">
        <v>0</v>
      </c>
    </row>
    <row r="35" spans="1:3" ht="60">
      <c r="A35" s="189" t="s">
        <v>265</v>
      </c>
      <c r="B35" s="187" t="s">
        <v>266</v>
      </c>
      <c r="C35" s="185">
        <v>0</v>
      </c>
    </row>
    <row r="36" spans="1:3" ht="32.25" customHeight="1">
      <c r="A36" s="20" t="s">
        <v>267</v>
      </c>
      <c r="B36" s="1"/>
      <c r="C36"/>
    </row>
    <row r="37" spans="1:3" ht="15.75">
      <c r="A37" s="190" t="s">
        <v>268</v>
      </c>
      <c r="B37" s="187" t="s">
        <v>269</v>
      </c>
      <c r="C37" s="185">
        <f>C41+C38</f>
        <v>56090.29999999999</v>
      </c>
    </row>
    <row r="38" spans="1:3" ht="15.75">
      <c r="A38" s="186" t="s">
        <v>270</v>
      </c>
      <c r="B38" s="187" t="s">
        <v>271</v>
      </c>
      <c r="C38" s="185">
        <f>C39</f>
        <v>-177574</v>
      </c>
    </row>
    <row r="39" spans="1:3" ht="30">
      <c r="A39" s="189" t="s">
        <v>272</v>
      </c>
      <c r="B39" s="187" t="s">
        <v>273</v>
      </c>
      <c r="C39" s="185">
        <f>C40</f>
        <v>-177574</v>
      </c>
    </row>
    <row r="40" spans="1:3" ht="30">
      <c r="A40" s="51" t="s">
        <v>274</v>
      </c>
      <c r="B40" s="41" t="s">
        <v>275</v>
      </c>
      <c r="C40" s="185">
        <v>-177574</v>
      </c>
    </row>
    <row r="41" spans="1:3" ht="15.75">
      <c r="A41" s="188" t="s">
        <v>276</v>
      </c>
      <c r="B41" s="41" t="s">
        <v>277</v>
      </c>
      <c r="C41" s="185">
        <f>C42+C45</f>
        <v>233664.3</v>
      </c>
    </row>
    <row r="42" spans="1:3" ht="30">
      <c r="A42" s="51" t="s">
        <v>278</v>
      </c>
      <c r="B42" s="41" t="s">
        <v>279</v>
      </c>
      <c r="C42" s="185">
        <f>C43</f>
        <v>233664.3</v>
      </c>
    </row>
    <row r="43" spans="1:3" ht="30">
      <c r="A43" s="51" t="s">
        <v>280</v>
      </c>
      <c r="B43" s="41" t="s">
        <v>281</v>
      </c>
      <c r="C43" s="185">
        <f>C44</f>
        <v>233664.3</v>
      </c>
    </row>
    <row r="44" spans="1:5" ht="30">
      <c r="A44" s="51" t="s">
        <v>282</v>
      </c>
      <c r="B44" s="41" t="s">
        <v>283</v>
      </c>
      <c r="C44" s="185">
        <v>233664.3</v>
      </c>
      <c r="E44" s="132"/>
    </row>
    <row r="45" spans="1:3" ht="31.5">
      <c r="A45" s="188" t="s">
        <v>284</v>
      </c>
      <c r="B45" s="187" t="s">
        <v>285</v>
      </c>
      <c r="C45" s="185">
        <f>C46+C49</f>
        <v>0</v>
      </c>
    </row>
    <row r="46" spans="1:3" ht="30">
      <c r="A46" s="51" t="s">
        <v>286</v>
      </c>
      <c r="B46" s="41" t="s">
        <v>287</v>
      </c>
      <c r="C46" s="185">
        <f>C47</f>
        <v>-12000</v>
      </c>
    </row>
    <row r="47" spans="1:3" ht="30.75" customHeight="1">
      <c r="A47" s="51" t="s">
        <v>288</v>
      </c>
      <c r="B47" s="41" t="s">
        <v>289</v>
      </c>
      <c r="C47" s="185">
        <f>C48</f>
        <v>-12000</v>
      </c>
    </row>
    <row r="48" spans="1:3" ht="118.5" customHeight="1">
      <c r="A48" s="191" t="s">
        <v>174</v>
      </c>
      <c r="B48" s="41" t="s">
        <v>290</v>
      </c>
      <c r="C48" s="185">
        <v>-12000</v>
      </c>
    </row>
    <row r="49" spans="1:3" ht="59.25" customHeight="1">
      <c r="A49" s="191" t="s">
        <v>175</v>
      </c>
      <c r="B49" s="41" t="s">
        <v>173</v>
      </c>
      <c r="C49" s="185">
        <v>12000</v>
      </c>
    </row>
    <row r="50" spans="1:5" ht="15.75">
      <c r="A50" s="188" t="s">
        <v>291</v>
      </c>
      <c r="B50" s="41" t="s">
        <v>292</v>
      </c>
      <c r="C50" s="185">
        <f>C37</f>
        <v>56090.29999999999</v>
      </c>
      <c r="E50" s="195"/>
    </row>
    <row r="51" ht="15">
      <c r="C51" s="132"/>
    </row>
    <row r="52" spans="1:7" ht="15">
      <c r="A52" s="20" t="s">
        <v>267</v>
      </c>
      <c r="B52" s="1"/>
      <c r="C52"/>
      <c r="D52" s="192"/>
      <c r="E52" s="193"/>
      <c r="F52" s="152"/>
      <c r="G52" s="194"/>
    </row>
    <row r="53" ht="15">
      <c r="E53" s="132"/>
    </row>
    <row r="54" ht="114" customHeight="1">
      <c r="A54"/>
    </row>
    <row r="55" ht="15">
      <c r="E55" s="132"/>
    </row>
  </sheetData>
  <mergeCells count="1">
    <mergeCell ref="A15:C15"/>
  </mergeCells>
  <printOptions/>
  <pageMargins left="0.75" right="0.25" top="0.28" bottom="0.3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5"/>
  <sheetViews>
    <sheetView tabSelected="1" workbookViewId="0" topLeftCell="A1">
      <selection activeCell="D103" sqref="D103"/>
    </sheetView>
  </sheetViews>
  <sheetFormatPr defaultColWidth="9.140625" defaultRowHeight="12"/>
  <cols>
    <col min="1" max="1" width="8.8515625" style="198" customWidth="1"/>
    <col min="2" max="2" width="48.8515625" style="210" customWidth="1"/>
    <col min="3" max="3" width="31.140625" style="210" customWidth="1"/>
    <col min="4" max="4" width="12.140625" style="219" customWidth="1"/>
    <col min="5" max="5" width="23.00390625" style="210" customWidth="1"/>
    <col min="6" max="6" width="16.421875" style="56" customWidth="1"/>
    <col min="7" max="7" width="18.57421875" style="56" customWidth="1"/>
    <col min="8" max="16384" width="9.140625" style="199" customWidth="1"/>
  </cols>
  <sheetData>
    <row r="1" spans="2:8" ht="15">
      <c r="B1" s="4" t="s">
        <v>214</v>
      </c>
      <c r="C1" s="4"/>
      <c r="D1" s="124"/>
      <c r="E1" s="60"/>
      <c r="H1" s="56"/>
    </row>
    <row r="2" spans="2:8" ht="15">
      <c r="B2" s="4" t="s">
        <v>653</v>
      </c>
      <c r="C2" s="4"/>
      <c r="D2" s="124"/>
      <c r="E2" s="60"/>
      <c r="H2" s="56"/>
    </row>
    <row r="3" spans="2:8" ht="15">
      <c r="B3" s="4" t="s">
        <v>663</v>
      </c>
      <c r="C3" s="4"/>
      <c r="D3" s="124"/>
      <c r="E3" s="60"/>
      <c r="H3" s="56"/>
    </row>
    <row r="4" spans="2:8" ht="15">
      <c r="B4" s="4" t="s">
        <v>664</v>
      </c>
      <c r="C4" s="4"/>
      <c r="D4" s="124"/>
      <c r="E4" s="60"/>
      <c r="H4" s="56"/>
    </row>
    <row r="5" spans="2:8" ht="15">
      <c r="B5" s="4" t="s">
        <v>665</v>
      </c>
      <c r="C5" s="4"/>
      <c r="D5" s="124"/>
      <c r="E5" s="60"/>
      <c r="H5" s="56"/>
    </row>
    <row r="6" spans="2:8" ht="15">
      <c r="B6" s="55"/>
      <c r="C6" s="55"/>
      <c r="D6" s="124"/>
      <c r="E6" s="66"/>
      <c r="H6" s="56"/>
    </row>
    <row r="7" spans="2:8" ht="15">
      <c r="B7" s="4" t="s">
        <v>390</v>
      </c>
      <c r="C7" s="4"/>
      <c r="D7" s="124"/>
      <c r="E7" s="60"/>
      <c r="H7" s="56"/>
    </row>
    <row r="8" spans="2:8" ht="15">
      <c r="B8" s="4" t="s">
        <v>653</v>
      </c>
      <c r="C8" s="4"/>
      <c r="D8" s="124"/>
      <c r="E8" s="60"/>
      <c r="H8" s="56"/>
    </row>
    <row r="9" spans="2:8" ht="15">
      <c r="B9" s="4" t="s">
        <v>663</v>
      </c>
      <c r="C9" s="4"/>
      <c r="D9" s="124"/>
      <c r="E9" s="60"/>
      <c r="H9" s="56"/>
    </row>
    <row r="10" spans="2:8" ht="15">
      <c r="B10" s="4" t="s">
        <v>664</v>
      </c>
      <c r="C10" s="4"/>
      <c r="D10" s="124"/>
      <c r="E10" s="60"/>
      <c r="H10" s="56"/>
    </row>
    <row r="11" spans="2:8" ht="15">
      <c r="B11" s="4" t="s">
        <v>389</v>
      </c>
      <c r="C11" s="4"/>
      <c r="D11" s="124"/>
      <c r="E11" s="60"/>
      <c r="H11" s="56"/>
    </row>
    <row r="13" spans="1:5" ht="15.75">
      <c r="A13" s="241" t="s">
        <v>294</v>
      </c>
      <c r="B13" s="241"/>
      <c r="C13" s="241"/>
      <c r="D13" s="241"/>
      <c r="E13" s="241"/>
    </row>
    <row r="14" spans="1:5" ht="15.75">
      <c r="A14" s="242" t="s">
        <v>295</v>
      </c>
      <c r="B14" s="242"/>
      <c r="C14" s="242"/>
      <c r="D14" s="242"/>
      <c r="E14" s="242"/>
    </row>
    <row r="15" spans="1:5" ht="63">
      <c r="A15" s="200" t="s">
        <v>296</v>
      </c>
      <c r="B15" s="201" t="s">
        <v>297</v>
      </c>
      <c r="C15" s="201" t="s">
        <v>298</v>
      </c>
      <c r="D15" s="202" t="s">
        <v>105</v>
      </c>
      <c r="E15" s="201" t="s">
        <v>299</v>
      </c>
    </row>
    <row r="16" spans="1:5" ht="15.75">
      <c r="A16" s="245" t="s">
        <v>300</v>
      </c>
      <c r="B16" s="245"/>
      <c r="C16" s="111" t="s">
        <v>301</v>
      </c>
      <c r="D16" s="203">
        <f>D17</f>
        <v>900</v>
      </c>
      <c r="E16" s="201"/>
    </row>
    <row r="17" spans="1:5" ht="30">
      <c r="A17" s="204" t="s">
        <v>302</v>
      </c>
      <c r="B17" s="205" t="s">
        <v>303</v>
      </c>
      <c r="C17" s="134"/>
      <c r="D17" s="127">
        <v>900</v>
      </c>
      <c r="E17" s="205" t="s">
        <v>304</v>
      </c>
    </row>
    <row r="18" spans="1:5" ht="15.75">
      <c r="A18" s="245" t="s">
        <v>305</v>
      </c>
      <c r="B18" s="245"/>
      <c r="C18" s="111" t="s">
        <v>306</v>
      </c>
      <c r="D18" s="125">
        <f>D19+D50</f>
        <v>28298.1</v>
      </c>
      <c r="E18" s="111"/>
    </row>
    <row r="19" spans="1:5" ht="15.75">
      <c r="A19" s="252" t="s">
        <v>519</v>
      </c>
      <c r="B19" s="252"/>
      <c r="C19" s="122" t="s">
        <v>307</v>
      </c>
      <c r="D19" s="126">
        <f>SUM(D20:D49)</f>
        <v>23396.899999999998</v>
      </c>
      <c r="E19" s="111"/>
    </row>
    <row r="20" spans="1:5" ht="45">
      <c r="A20" s="204" t="s">
        <v>308</v>
      </c>
      <c r="B20" s="134" t="s">
        <v>309</v>
      </c>
      <c r="C20" s="134" t="s">
        <v>310</v>
      </c>
      <c r="D20" s="127">
        <v>7355.3</v>
      </c>
      <c r="E20" s="134" t="s">
        <v>311</v>
      </c>
    </row>
    <row r="21" spans="1:5" ht="30">
      <c r="A21" s="204" t="s">
        <v>312</v>
      </c>
      <c r="B21" s="134" t="s">
        <v>313</v>
      </c>
      <c r="C21" s="134" t="s">
        <v>518</v>
      </c>
      <c r="D21" s="127">
        <f>300-61</f>
        <v>239</v>
      </c>
      <c r="E21" s="246" t="s">
        <v>314</v>
      </c>
    </row>
    <row r="22" spans="1:5" ht="45">
      <c r="A22" s="204" t="s">
        <v>315</v>
      </c>
      <c r="B22" s="134" t="s">
        <v>316</v>
      </c>
      <c r="C22" s="134" t="s">
        <v>317</v>
      </c>
      <c r="D22" s="127">
        <f>1000-425</f>
        <v>575</v>
      </c>
      <c r="E22" s="247"/>
    </row>
    <row r="23" spans="1:5" ht="30">
      <c r="A23" s="204" t="s">
        <v>318</v>
      </c>
      <c r="B23" s="134" t="s">
        <v>319</v>
      </c>
      <c r="C23" s="134" t="s">
        <v>517</v>
      </c>
      <c r="D23" s="127">
        <v>700</v>
      </c>
      <c r="E23" s="247"/>
    </row>
    <row r="24" spans="1:5" ht="45">
      <c r="A24" s="204" t="s">
        <v>320</v>
      </c>
      <c r="B24" s="134" t="s">
        <v>313</v>
      </c>
      <c r="C24" s="134" t="s">
        <v>520</v>
      </c>
      <c r="D24" s="127">
        <f>600-145</f>
        <v>455</v>
      </c>
      <c r="E24" s="247"/>
    </row>
    <row r="25" spans="1:5" ht="45">
      <c r="A25" s="204" t="s">
        <v>321</v>
      </c>
      <c r="B25" s="134" t="s">
        <v>313</v>
      </c>
      <c r="C25" s="134" t="s">
        <v>322</v>
      </c>
      <c r="D25" s="249">
        <f>650-195</f>
        <v>455</v>
      </c>
      <c r="E25" s="247"/>
    </row>
    <row r="26" spans="1:5" ht="30">
      <c r="A26" s="204" t="s">
        <v>323</v>
      </c>
      <c r="B26" s="134" t="s">
        <v>313</v>
      </c>
      <c r="C26" s="134" t="s">
        <v>324</v>
      </c>
      <c r="D26" s="250"/>
      <c r="E26" s="247"/>
    </row>
    <row r="27" spans="1:5" ht="30">
      <c r="A27" s="204" t="s">
        <v>325</v>
      </c>
      <c r="B27" s="134" t="s">
        <v>313</v>
      </c>
      <c r="C27" s="134" t="s">
        <v>326</v>
      </c>
      <c r="D27" s="251"/>
      <c r="E27" s="247"/>
    </row>
    <row r="28" spans="1:5" ht="60">
      <c r="A28" s="204" t="s">
        <v>327</v>
      </c>
      <c r="B28" s="134" t="s">
        <v>328</v>
      </c>
      <c r="C28" s="134" t="s">
        <v>329</v>
      </c>
      <c r="D28" s="127">
        <f>400-150</f>
        <v>250</v>
      </c>
      <c r="E28" s="247"/>
    </row>
    <row r="29" spans="1:5" ht="75">
      <c r="A29" s="204" t="s">
        <v>330</v>
      </c>
      <c r="B29" s="134" t="s">
        <v>331</v>
      </c>
      <c r="C29" s="134" t="s">
        <v>516</v>
      </c>
      <c r="D29" s="127">
        <v>600</v>
      </c>
      <c r="E29" s="247"/>
    </row>
    <row r="30" spans="1:5" ht="45">
      <c r="A30" s="204" t="s">
        <v>332</v>
      </c>
      <c r="B30" s="134" t="s">
        <v>333</v>
      </c>
      <c r="C30" s="134" t="s">
        <v>515</v>
      </c>
      <c r="D30" s="127">
        <f>500-170</f>
        <v>330</v>
      </c>
      <c r="E30" s="247"/>
    </row>
    <row r="31" spans="1:5" ht="90">
      <c r="A31" s="204" t="s">
        <v>334</v>
      </c>
      <c r="B31" s="134" t="s">
        <v>335</v>
      </c>
      <c r="C31" s="134" t="s">
        <v>514</v>
      </c>
      <c r="D31" s="127">
        <f>318.3+200+300</f>
        <v>818.3</v>
      </c>
      <c r="E31" s="247"/>
    </row>
    <row r="32" spans="1:5" ht="30">
      <c r="A32" s="204" t="s">
        <v>336</v>
      </c>
      <c r="B32" s="134" t="s">
        <v>337</v>
      </c>
      <c r="C32" s="134" t="s">
        <v>513</v>
      </c>
      <c r="D32" s="127">
        <v>250</v>
      </c>
      <c r="E32" s="247"/>
    </row>
    <row r="33" spans="1:5" ht="30">
      <c r="A33" s="204" t="s">
        <v>338</v>
      </c>
      <c r="B33" s="134" t="s">
        <v>337</v>
      </c>
      <c r="C33" s="134" t="s">
        <v>339</v>
      </c>
      <c r="D33" s="127">
        <v>250</v>
      </c>
      <c r="E33" s="247"/>
    </row>
    <row r="34" spans="1:5" ht="30">
      <c r="A34" s="204" t="s">
        <v>340</v>
      </c>
      <c r="B34" s="134" t="s">
        <v>341</v>
      </c>
      <c r="C34" s="134" t="s">
        <v>512</v>
      </c>
      <c r="D34" s="127">
        <v>100</v>
      </c>
      <c r="E34" s="247"/>
    </row>
    <row r="35" spans="1:5" ht="30">
      <c r="A35" s="204" t="s">
        <v>342</v>
      </c>
      <c r="B35" s="134" t="s">
        <v>341</v>
      </c>
      <c r="C35" s="134" t="s">
        <v>511</v>
      </c>
      <c r="D35" s="127">
        <f>800+253</f>
        <v>1053</v>
      </c>
      <c r="E35" s="248"/>
    </row>
    <row r="36" spans="1:5" ht="45">
      <c r="A36" s="204" t="s">
        <v>36</v>
      </c>
      <c r="B36" s="134" t="s">
        <v>37</v>
      </c>
      <c r="C36" s="134"/>
      <c r="D36" s="127">
        <v>412.5</v>
      </c>
      <c r="E36" s="134" t="s">
        <v>311</v>
      </c>
    </row>
    <row r="37" spans="1:5" ht="45">
      <c r="A37" s="204" t="s">
        <v>51</v>
      </c>
      <c r="B37" s="134" t="s">
        <v>52</v>
      </c>
      <c r="C37" s="134"/>
      <c r="D37" s="127">
        <v>499.9</v>
      </c>
      <c r="E37" s="134" t="s">
        <v>311</v>
      </c>
    </row>
    <row r="38" spans="1:5" ht="15">
      <c r="A38" s="206" t="s">
        <v>63</v>
      </c>
      <c r="B38" s="134" t="s">
        <v>65</v>
      </c>
      <c r="C38" s="134"/>
      <c r="D38" s="127">
        <f>75+141.6</f>
        <v>216.6</v>
      </c>
      <c r="E38" s="134"/>
    </row>
    <row r="39" spans="1:5" ht="30">
      <c r="A39" s="206" t="s">
        <v>64</v>
      </c>
      <c r="B39" s="134" t="s">
        <v>66</v>
      </c>
      <c r="C39" s="134"/>
      <c r="D39" s="127">
        <v>175.5</v>
      </c>
      <c r="E39" s="207"/>
    </row>
    <row r="40" spans="1:5" ht="30">
      <c r="A40" s="204" t="s">
        <v>125</v>
      </c>
      <c r="B40" s="134" t="s">
        <v>126</v>
      </c>
      <c r="C40" s="134" t="s">
        <v>127</v>
      </c>
      <c r="D40" s="127">
        <v>240</v>
      </c>
      <c r="E40" s="207"/>
    </row>
    <row r="41" spans="1:5" ht="90">
      <c r="A41" s="204" t="s">
        <v>128</v>
      </c>
      <c r="B41" s="134" t="s">
        <v>129</v>
      </c>
      <c r="C41" s="134" t="s">
        <v>130</v>
      </c>
      <c r="D41" s="127">
        <v>231.8</v>
      </c>
      <c r="E41" s="207"/>
    </row>
    <row r="42" spans="1:5" ht="30">
      <c r="A42" s="204" t="s">
        <v>134</v>
      </c>
      <c r="B42" s="134" t="s">
        <v>135</v>
      </c>
      <c r="C42" s="134" t="s">
        <v>310</v>
      </c>
      <c r="D42" s="127">
        <v>3160.2</v>
      </c>
      <c r="E42" s="207"/>
    </row>
    <row r="43" spans="1:5" ht="18.75">
      <c r="A43" s="204" t="s">
        <v>230</v>
      </c>
      <c r="B43" s="134" t="s">
        <v>654</v>
      </c>
      <c r="C43" s="134" t="s">
        <v>655</v>
      </c>
      <c r="D43" s="127">
        <v>2516.3</v>
      </c>
      <c r="E43" s="207"/>
    </row>
    <row r="44" spans="1:5" ht="30">
      <c r="A44" s="204" t="s">
        <v>137</v>
      </c>
      <c r="B44" s="134" t="s">
        <v>574</v>
      </c>
      <c r="C44" s="134" t="s">
        <v>656</v>
      </c>
      <c r="D44" s="127">
        <v>65.5</v>
      </c>
      <c r="E44" s="207"/>
    </row>
    <row r="45" spans="1:5" ht="30">
      <c r="A45" s="204" t="s">
        <v>357</v>
      </c>
      <c r="B45" s="134" t="s">
        <v>331</v>
      </c>
      <c r="C45" s="134" t="s">
        <v>358</v>
      </c>
      <c r="D45" s="127">
        <v>1198</v>
      </c>
      <c r="E45" s="207"/>
    </row>
    <row r="46" spans="1:5" ht="30">
      <c r="A46" s="204" t="s">
        <v>352</v>
      </c>
      <c r="B46" s="134" t="s">
        <v>353</v>
      </c>
      <c r="C46" s="134" t="s">
        <v>391</v>
      </c>
      <c r="D46" s="238">
        <v>1250</v>
      </c>
      <c r="E46" s="207"/>
    </row>
    <row r="47" spans="1:5" ht="30">
      <c r="A47" s="204" t="s">
        <v>354</v>
      </c>
      <c r="B47" s="134" t="s">
        <v>353</v>
      </c>
      <c r="C47" s="134" t="s">
        <v>393</v>
      </c>
      <c r="D47" s="239"/>
      <c r="E47" s="207"/>
    </row>
    <row r="48" spans="1:5" ht="30">
      <c r="A48" s="204" t="s">
        <v>355</v>
      </c>
      <c r="B48" s="134" t="s">
        <v>353</v>
      </c>
      <c r="C48" s="134" t="s">
        <v>395</v>
      </c>
      <c r="D48" s="239"/>
      <c r="E48" s="207"/>
    </row>
    <row r="49" spans="1:5" ht="30">
      <c r="A49" s="204" t="s">
        <v>356</v>
      </c>
      <c r="B49" s="134" t="s">
        <v>353</v>
      </c>
      <c r="C49" s="134" t="s">
        <v>397</v>
      </c>
      <c r="D49" s="240"/>
      <c r="E49" s="207"/>
    </row>
    <row r="50" spans="1:5" ht="15.75">
      <c r="A50" s="252" t="s">
        <v>343</v>
      </c>
      <c r="B50" s="252"/>
      <c r="C50" s="122" t="s">
        <v>344</v>
      </c>
      <c r="D50" s="126">
        <f>SUM(D51:D72)-D70-D69-D68-D67-D66-D65</f>
        <v>4901.200000000001</v>
      </c>
      <c r="E50" s="111"/>
    </row>
    <row r="51" spans="1:5" ht="15">
      <c r="A51" s="200" t="s">
        <v>345</v>
      </c>
      <c r="B51" s="253" t="s">
        <v>346</v>
      </c>
      <c r="C51" s="208" t="s">
        <v>347</v>
      </c>
      <c r="D51" s="127">
        <v>40</v>
      </c>
      <c r="E51" s="243" t="s">
        <v>311</v>
      </c>
    </row>
    <row r="52" spans="1:5" ht="15">
      <c r="A52" s="200" t="s">
        <v>348</v>
      </c>
      <c r="B52" s="254"/>
      <c r="C52" s="208" t="s">
        <v>349</v>
      </c>
      <c r="D52" s="127">
        <v>100</v>
      </c>
      <c r="E52" s="244"/>
    </row>
    <row r="53" spans="1:5" ht="30">
      <c r="A53" s="200" t="s">
        <v>365</v>
      </c>
      <c r="B53" s="254"/>
      <c r="C53" s="208" t="s">
        <v>366</v>
      </c>
      <c r="D53" s="222">
        <v>100</v>
      </c>
      <c r="E53" s="244"/>
    </row>
    <row r="54" spans="2:5" ht="15">
      <c r="B54" s="254"/>
      <c r="D54" s="223"/>
      <c r="E54" s="244"/>
    </row>
    <row r="55" spans="1:5" ht="30">
      <c r="A55" s="200" t="s">
        <v>369</v>
      </c>
      <c r="B55" s="254"/>
      <c r="C55" s="208" t="s">
        <v>370</v>
      </c>
      <c r="D55" s="223"/>
      <c r="E55" s="244"/>
    </row>
    <row r="56" spans="1:5" ht="15">
      <c r="A56" s="200" t="s">
        <v>371</v>
      </c>
      <c r="B56" s="254"/>
      <c r="C56" s="208" t="s">
        <v>372</v>
      </c>
      <c r="D56" s="224"/>
      <c r="E56" s="244"/>
    </row>
    <row r="57" spans="1:5" ht="15">
      <c r="A57" s="200" t="s">
        <v>367</v>
      </c>
      <c r="B57" s="255"/>
      <c r="C57" s="208" t="s">
        <v>368</v>
      </c>
      <c r="D57" s="127">
        <f>40+54</f>
        <v>94</v>
      </c>
      <c r="E57" s="244"/>
    </row>
    <row r="58" spans="1:5" ht="30">
      <c r="A58" s="200" t="s">
        <v>373</v>
      </c>
      <c r="B58" s="246" t="s">
        <v>346</v>
      </c>
      <c r="C58" s="208" t="s">
        <v>374</v>
      </c>
      <c r="D58" s="127">
        <v>1500</v>
      </c>
      <c r="E58" s="244"/>
    </row>
    <row r="59" spans="1:5" ht="30">
      <c r="A59" s="200" t="s">
        <v>375</v>
      </c>
      <c r="B59" s="247"/>
      <c r="C59" s="208" t="s">
        <v>376</v>
      </c>
      <c r="D59" s="127">
        <v>100</v>
      </c>
      <c r="E59" s="244"/>
    </row>
    <row r="60" spans="1:5" ht="30">
      <c r="A60" s="200" t="s">
        <v>377</v>
      </c>
      <c r="B60" s="247"/>
      <c r="C60" s="208" t="s">
        <v>378</v>
      </c>
      <c r="D60" s="127">
        <v>100</v>
      </c>
      <c r="E60" s="244"/>
    </row>
    <row r="61" spans="1:5" ht="75">
      <c r="A61" s="200" t="s">
        <v>379</v>
      </c>
      <c r="B61" s="247"/>
      <c r="C61" s="208" t="s">
        <v>119</v>
      </c>
      <c r="D61" s="127">
        <v>100</v>
      </c>
      <c r="E61" s="244"/>
    </row>
    <row r="62" spans="1:5" ht="75">
      <c r="A62" s="200" t="s">
        <v>380</v>
      </c>
      <c r="B62" s="247"/>
      <c r="C62" s="208" t="s">
        <v>98</v>
      </c>
      <c r="D62" s="127">
        <v>100</v>
      </c>
      <c r="E62" s="244"/>
    </row>
    <row r="63" spans="1:5" ht="75">
      <c r="A63" s="200" t="s">
        <v>381</v>
      </c>
      <c r="B63" s="247"/>
      <c r="C63" s="208" t="s">
        <v>382</v>
      </c>
      <c r="D63" s="127">
        <f>680-101.2</f>
        <v>578.8</v>
      </c>
      <c r="E63" s="244"/>
    </row>
    <row r="64" spans="1:5" ht="60">
      <c r="A64" s="200" t="s">
        <v>703</v>
      </c>
      <c r="B64" s="247"/>
      <c r="C64" s="208" t="s">
        <v>715</v>
      </c>
      <c r="D64" s="127">
        <v>1202.9</v>
      </c>
      <c r="E64" s="209"/>
    </row>
    <row r="65" spans="1:5" ht="89.25">
      <c r="A65" s="200"/>
      <c r="B65" s="247"/>
      <c r="C65" s="115" t="s">
        <v>59</v>
      </c>
      <c r="D65" s="128">
        <v>70</v>
      </c>
      <c r="E65" s="209"/>
    </row>
    <row r="66" spans="1:5" ht="63.75">
      <c r="A66" s="200"/>
      <c r="B66" s="247"/>
      <c r="C66" s="115" t="s">
        <v>711</v>
      </c>
      <c r="D66" s="128">
        <v>70</v>
      </c>
      <c r="E66" s="209"/>
    </row>
    <row r="67" spans="1:5" ht="63.75">
      <c r="A67" s="200"/>
      <c r="B67" s="247"/>
      <c r="C67" s="115" t="s">
        <v>712</v>
      </c>
      <c r="D67" s="128">
        <v>69.2</v>
      </c>
      <c r="E67" s="209"/>
    </row>
    <row r="68" spans="1:5" ht="63.75">
      <c r="A68" s="200"/>
      <c r="B68" s="247"/>
      <c r="C68" s="115" t="s">
        <v>106</v>
      </c>
      <c r="D68" s="116">
        <v>40</v>
      </c>
      <c r="E68" s="209"/>
    </row>
    <row r="69" spans="1:5" ht="63.75">
      <c r="A69" s="200"/>
      <c r="B69" s="247"/>
      <c r="C69" s="115" t="s">
        <v>713</v>
      </c>
      <c r="D69" s="116">
        <v>330</v>
      </c>
      <c r="E69" s="209"/>
    </row>
    <row r="70" spans="1:5" ht="76.5">
      <c r="A70" s="200"/>
      <c r="B70" s="248"/>
      <c r="C70" s="115" t="s">
        <v>714</v>
      </c>
      <c r="D70" s="116">
        <v>623.667</v>
      </c>
      <c r="E70" s="209"/>
    </row>
    <row r="71" spans="1:5" ht="45">
      <c r="A71" s="200" t="s">
        <v>716</v>
      </c>
      <c r="B71" s="208" t="s">
        <v>99</v>
      </c>
      <c r="C71" s="208"/>
      <c r="D71" s="127">
        <v>218.3</v>
      </c>
      <c r="E71" s="134" t="s">
        <v>311</v>
      </c>
    </row>
    <row r="72" spans="1:5" ht="60">
      <c r="A72" s="200" t="s">
        <v>50</v>
      </c>
      <c r="B72" s="134" t="s">
        <v>48</v>
      </c>
      <c r="C72" s="134" t="s">
        <v>49</v>
      </c>
      <c r="D72" s="127">
        <f>320+347.2</f>
        <v>667.2</v>
      </c>
      <c r="E72" s="134" t="s">
        <v>311</v>
      </c>
    </row>
    <row r="73" spans="1:5" ht="15">
      <c r="A73" s="200"/>
      <c r="B73" s="134"/>
      <c r="C73" s="134"/>
      <c r="D73" s="127"/>
      <c r="E73" s="134"/>
    </row>
    <row r="74" spans="1:5" ht="15.75">
      <c r="A74" s="245" t="s">
        <v>383</v>
      </c>
      <c r="B74" s="245"/>
      <c r="C74" s="111" t="s">
        <v>384</v>
      </c>
      <c r="D74" s="125">
        <f>D75+D102+D133</f>
        <v>121522.30322</v>
      </c>
      <c r="E74" s="111"/>
    </row>
    <row r="75" spans="1:5" ht="15.75">
      <c r="A75" s="252" t="s">
        <v>385</v>
      </c>
      <c r="B75" s="252"/>
      <c r="C75" s="122" t="s">
        <v>386</v>
      </c>
      <c r="D75" s="126">
        <f>SUM(D76:D101)-D86-D87-D88-D89-D90-D91-D92</f>
        <v>41978.100000000006</v>
      </c>
      <c r="E75" s="111"/>
    </row>
    <row r="76" spans="1:5" ht="30">
      <c r="A76" s="204" t="s">
        <v>387</v>
      </c>
      <c r="B76" s="134" t="s">
        <v>388</v>
      </c>
      <c r="C76" s="134" t="s">
        <v>391</v>
      </c>
      <c r="D76" s="238">
        <v>0</v>
      </c>
      <c r="E76" s="134" t="s">
        <v>314</v>
      </c>
    </row>
    <row r="77" spans="1:5" ht="30">
      <c r="A77" s="204" t="s">
        <v>392</v>
      </c>
      <c r="B77" s="134" t="s">
        <v>388</v>
      </c>
      <c r="C77" s="134" t="s">
        <v>393</v>
      </c>
      <c r="D77" s="239"/>
      <c r="E77" s="134" t="s">
        <v>314</v>
      </c>
    </row>
    <row r="78" spans="1:5" ht="30">
      <c r="A78" s="204" t="s">
        <v>394</v>
      </c>
      <c r="B78" s="134" t="s">
        <v>388</v>
      </c>
      <c r="C78" s="134" t="s">
        <v>395</v>
      </c>
      <c r="D78" s="239"/>
      <c r="E78" s="134" t="s">
        <v>314</v>
      </c>
    </row>
    <row r="79" spans="1:5" ht="30">
      <c r="A79" s="204" t="s">
        <v>396</v>
      </c>
      <c r="B79" s="134" t="s">
        <v>388</v>
      </c>
      <c r="C79" s="134" t="s">
        <v>397</v>
      </c>
      <c r="D79" s="240"/>
      <c r="E79" s="134" t="s">
        <v>314</v>
      </c>
    </row>
    <row r="80" spans="1:5" ht="30">
      <c r="A80" s="204" t="s">
        <v>398</v>
      </c>
      <c r="B80" s="134" t="s">
        <v>399</v>
      </c>
      <c r="C80" s="134" t="s">
        <v>510</v>
      </c>
      <c r="D80" s="127">
        <v>400</v>
      </c>
      <c r="E80" s="134" t="s">
        <v>314</v>
      </c>
    </row>
    <row r="81" spans="1:5" ht="30">
      <c r="A81" s="204" t="s">
        <v>400</v>
      </c>
      <c r="B81" s="134" t="s">
        <v>401</v>
      </c>
      <c r="C81" s="134" t="s">
        <v>402</v>
      </c>
      <c r="D81" s="127">
        <f>500+370</f>
        <v>870</v>
      </c>
      <c r="E81" s="134" t="s">
        <v>314</v>
      </c>
    </row>
    <row r="82" spans="1:6" ht="45">
      <c r="A82" s="204" t="s">
        <v>705</v>
      </c>
      <c r="B82" s="35" t="s">
        <v>293</v>
      </c>
      <c r="C82" s="134" t="s">
        <v>717</v>
      </c>
      <c r="D82" s="127">
        <f>27964.4</f>
        <v>27964.4</v>
      </c>
      <c r="E82" s="134"/>
      <c r="F82" s="130"/>
    </row>
    <row r="83" spans="1:5" ht="45">
      <c r="A83" s="204" t="s">
        <v>710</v>
      </c>
      <c r="B83" s="208" t="s">
        <v>718</v>
      </c>
      <c r="C83" s="134"/>
      <c r="D83" s="127">
        <f>1000+1000</f>
        <v>2000</v>
      </c>
      <c r="E83" s="134" t="s">
        <v>311</v>
      </c>
    </row>
    <row r="84" spans="1:5" ht="75">
      <c r="A84" s="204" t="s">
        <v>719</v>
      </c>
      <c r="B84" s="208" t="s">
        <v>83</v>
      </c>
      <c r="C84" s="134" t="s">
        <v>38</v>
      </c>
      <c r="D84" s="127">
        <f>1640-1286.7</f>
        <v>353.29999999999995</v>
      </c>
      <c r="E84" s="134"/>
    </row>
    <row r="85" spans="1:6" ht="15">
      <c r="A85" s="257" t="s">
        <v>11</v>
      </c>
      <c r="B85" s="243" t="s">
        <v>12</v>
      </c>
      <c r="C85" s="134" t="s">
        <v>18</v>
      </c>
      <c r="D85" s="127">
        <f>SUM(D86:D92)</f>
        <v>3902.2999999999997</v>
      </c>
      <c r="E85" s="134"/>
      <c r="F85" s="130"/>
    </row>
    <row r="86" spans="1:5" ht="15">
      <c r="A86" s="258"/>
      <c r="B86" s="244"/>
      <c r="C86" s="120" t="s">
        <v>13</v>
      </c>
      <c r="D86" s="211">
        <f>803.7+85.4</f>
        <v>889.1</v>
      </c>
      <c r="E86" s="134"/>
    </row>
    <row r="87" spans="1:5" ht="15">
      <c r="A87" s="258"/>
      <c r="B87" s="244"/>
      <c r="C87" s="120" t="s">
        <v>14</v>
      </c>
      <c r="D87" s="211">
        <v>324.3</v>
      </c>
      <c r="E87" s="134"/>
    </row>
    <row r="88" spans="1:5" ht="15">
      <c r="A88" s="258"/>
      <c r="B88" s="244"/>
      <c r="C88" s="120" t="s">
        <v>17</v>
      </c>
      <c r="D88" s="211">
        <v>769.3</v>
      </c>
      <c r="E88" s="134"/>
    </row>
    <row r="89" spans="1:5" ht="15">
      <c r="A89" s="258"/>
      <c r="B89" s="244"/>
      <c r="C89" s="120" t="s">
        <v>15</v>
      </c>
      <c r="D89" s="211">
        <f>46+471+1.4</f>
        <v>518.4</v>
      </c>
      <c r="E89" s="134"/>
    </row>
    <row r="90" spans="1:5" ht="15">
      <c r="A90" s="258"/>
      <c r="B90" s="244"/>
      <c r="C90" s="120" t="s">
        <v>16</v>
      </c>
      <c r="D90" s="211">
        <v>394.7</v>
      </c>
      <c r="E90" s="134"/>
    </row>
    <row r="91" spans="1:5" ht="15">
      <c r="A91" s="258"/>
      <c r="B91" s="244"/>
      <c r="C91" s="120" t="s">
        <v>30</v>
      </c>
      <c r="D91" s="123">
        <f>444.6+109.5</f>
        <v>554.1</v>
      </c>
      <c r="E91" s="134"/>
    </row>
    <row r="92" spans="1:5" ht="15">
      <c r="A92" s="259"/>
      <c r="B92" s="260"/>
      <c r="C92" s="120" t="s">
        <v>31</v>
      </c>
      <c r="D92" s="123">
        <f>405.4+47</f>
        <v>452.4</v>
      </c>
      <c r="E92" s="134"/>
    </row>
    <row r="93" spans="1:5" ht="45">
      <c r="A93" s="212" t="s">
        <v>39</v>
      </c>
      <c r="B93" s="213" t="s">
        <v>40</v>
      </c>
      <c r="C93" s="225" t="s">
        <v>41</v>
      </c>
      <c r="D93" s="227">
        <v>300</v>
      </c>
      <c r="E93" s="134"/>
    </row>
    <row r="94" spans="1:5" ht="30">
      <c r="A94" s="212" t="s">
        <v>42</v>
      </c>
      <c r="B94" s="213" t="s">
        <v>43</v>
      </c>
      <c r="C94" s="226" t="s">
        <v>44</v>
      </c>
      <c r="D94" s="228">
        <v>2928.3</v>
      </c>
      <c r="E94" s="134"/>
    </row>
    <row r="95" spans="1:5" ht="30">
      <c r="A95" s="212" t="s">
        <v>53</v>
      </c>
      <c r="B95" s="213" t="s">
        <v>57</v>
      </c>
      <c r="C95" s="226" t="s">
        <v>58</v>
      </c>
      <c r="D95" s="228">
        <v>283</v>
      </c>
      <c r="E95" s="134"/>
    </row>
    <row r="96" spans="1:5" ht="45">
      <c r="A96" s="212" t="s">
        <v>56</v>
      </c>
      <c r="B96" s="213" t="s">
        <v>62</v>
      </c>
      <c r="C96" s="226"/>
      <c r="D96" s="228">
        <f>335.1-80</f>
        <v>255.10000000000002</v>
      </c>
      <c r="E96" s="134" t="s">
        <v>311</v>
      </c>
    </row>
    <row r="97" spans="1:5" ht="30">
      <c r="A97" s="212" t="s">
        <v>657</v>
      </c>
      <c r="B97" s="213" t="s">
        <v>575</v>
      </c>
      <c r="C97" s="226" t="s">
        <v>658</v>
      </c>
      <c r="D97" s="228">
        <v>1000</v>
      </c>
      <c r="E97" s="214"/>
    </row>
    <row r="98" spans="1:5" ht="30">
      <c r="A98" s="204" t="s">
        <v>359</v>
      </c>
      <c r="B98" s="246" t="s">
        <v>12</v>
      </c>
      <c r="C98" s="134" t="s">
        <v>360</v>
      </c>
      <c r="D98" s="127">
        <v>252</v>
      </c>
      <c r="E98" s="214"/>
    </row>
    <row r="99" spans="1:5" ht="15">
      <c r="A99" s="204" t="s">
        <v>361</v>
      </c>
      <c r="B99" s="248"/>
      <c r="C99" s="134" t="s">
        <v>71</v>
      </c>
      <c r="D99" s="127">
        <v>535</v>
      </c>
      <c r="E99" s="214"/>
    </row>
    <row r="100" spans="1:5" ht="15">
      <c r="A100" s="204" t="s">
        <v>70</v>
      </c>
      <c r="B100" s="205" t="s">
        <v>111</v>
      </c>
      <c r="C100" s="134" t="s">
        <v>362</v>
      </c>
      <c r="D100" s="127">
        <v>411.4</v>
      </c>
      <c r="E100" s="214"/>
    </row>
    <row r="101" spans="1:5" ht="15.75" customHeight="1">
      <c r="A101" s="204" t="s">
        <v>72</v>
      </c>
      <c r="B101" s="205" t="s">
        <v>73</v>
      </c>
      <c r="C101" s="134" t="s">
        <v>74</v>
      </c>
      <c r="D101" s="127">
        <v>523.3</v>
      </c>
      <c r="E101" s="214"/>
    </row>
    <row r="102" spans="1:5" ht="15.75">
      <c r="A102" s="252" t="s">
        <v>403</v>
      </c>
      <c r="B102" s="252"/>
      <c r="C102" s="122" t="s">
        <v>404</v>
      </c>
      <c r="D102" s="126">
        <f>D103+D104+D105+D119+D120+D121+D123+D124+D125+D126+D127+D128+D129+D130+D131+D132</f>
        <v>37763.32522</v>
      </c>
      <c r="E102" s="111"/>
    </row>
    <row r="103" spans="1:5" ht="45">
      <c r="A103" s="204" t="s">
        <v>405</v>
      </c>
      <c r="B103" s="134" t="s">
        <v>406</v>
      </c>
      <c r="C103" s="134" t="s">
        <v>407</v>
      </c>
      <c r="D103" s="127">
        <v>0</v>
      </c>
      <c r="E103" s="134" t="s">
        <v>408</v>
      </c>
    </row>
    <row r="104" spans="1:5" ht="30">
      <c r="A104" s="204" t="s">
        <v>409</v>
      </c>
      <c r="B104" s="215" t="s">
        <v>410</v>
      </c>
      <c r="C104" s="111"/>
      <c r="D104" s="127">
        <f>3500-2990+2990+500+700+50+1250</f>
        <v>6000</v>
      </c>
      <c r="E104" s="134" t="s">
        <v>304</v>
      </c>
    </row>
    <row r="105" spans="1:5" ht="45">
      <c r="A105" s="204" t="s">
        <v>706</v>
      </c>
      <c r="B105" s="208" t="s">
        <v>704</v>
      </c>
      <c r="C105" s="111"/>
      <c r="D105" s="127">
        <f>SUM(D106:D118)</f>
        <v>6517.62522</v>
      </c>
      <c r="E105" s="246" t="s">
        <v>311</v>
      </c>
    </row>
    <row r="106" spans="1:5" ht="25.5">
      <c r="A106" s="204"/>
      <c r="B106" s="115" t="s">
        <v>720</v>
      </c>
      <c r="C106" s="114"/>
      <c r="D106" s="116">
        <v>821.3</v>
      </c>
      <c r="E106" s="247"/>
    </row>
    <row r="107" spans="1:5" ht="76.5">
      <c r="A107" s="204"/>
      <c r="B107" s="115" t="s">
        <v>721</v>
      </c>
      <c r="C107" s="114"/>
      <c r="D107" s="116">
        <v>188.3</v>
      </c>
      <c r="E107" s="247"/>
    </row>
    <row r="108" spans="1:5" ht="63.75">
      <c r="A108" s="204"/>
      <c r="B108" s="115" t="s">
        <v>722</v>
      </c>
      <c r="C108" s="114"/>
      <c r="D108" s="116">
        <v>144.4</v>
      </c>
      <c r="E108" s="247"/>
    </row>
    <row r="109" spans="1:5" ht="25.5">
      <c r="A109" s="204"/>
      <c r="B109" s="115" t="s">
        <v>723</v>
      </c>
      <c r="C109" s="114"/>
      <c r="D109" s="116">
        <v>609.34</v>
      </c>
      <c r="E109" s="247"/>
    </row>
    <row r="110" spans="1:5" ht="38.25">
      <c r="A110" s="204"/>
      <c r="B110" s="115" t="s">
        <v>0</v>
      </c>
      <c r="C110" s="117"/>
      <c r="D110" s="118">
        <v>691.1454</v>
      </c>
      <c r="E110" s="247"/>
    </row>
    <row r="111" spans="1:5" ht="38.25">
      <c r="A111" s="204"/>
      <c r="B111" s="115" t="s">
        <v>1</v>
      </c>
      <c r="C111" s="117"/>
      <c r="D111" s="118">
        <v>1568.673</v>
      </c>
      <c r="E111" s="247"/>
    </row>
    <row r="112" spans="1:5" ht="38.25">
      <c r="A112" s="204"/>
      <c r="B112" s="115" t="s">
        <v>2</v>
      </c>
      <c r="C112" s="117"/>
      <c r="D112" s="118">
        <v>200.66482</v>
      </c>
      <c r="E112" s="247"/>
    </row>
    <row r="113" spans="1:5" ht="25.5">
      <c r="A113" s="204"/>
      <c r="B113" s="115" t="s">
        <v>3</v>
      </c>
      <c r="C113" s="117"/>
      <c r="D113" s="118">
        <v>470.964</v>
      </c>
      <c r="E113" s="247"/>
    </row>
    <row r="114" spans="1:5" ht="38.25">
      <c r="A114" s="204"/>
      <c r="B114" s="115" t="s">
        <v>100</v>
      </c>
      <c r="C114" s="117"/>
      <c r="D114" s="118">
        <v>356.4</v>
      </c>
      <c r="E114" s="247"/>
    </row>
    <row r="115" spans="1:5" ht="38.25">
      <c r="A115" s="204"/>
      <c r="B115" s="115" t="s">
        <v>101</v>
      </c>
      <c r="C115" s="117"/>
      <c r="D115" s="118">
        <v>709.649</v>
      </c>
      <c r="E115" s="247"/>
    </row>
    <row r="116" spans="1:5" ht="38.25">
      <c r="A116" s="204"/>
      <c r="B116" s="115" t="s">
        <v>4</v>
      </c>
      <c r="C116" s="117"/>
      <c r="D116" s="118">
        <v>359.383</v>
      </c>
      <c r="E116" s="247"/>
    </row>
    <row r="117" spans="1:5" ht="38.25">
      <c r="A117" s="204"/>
      <c r="B117" s="115" t="s">
        <v>5</v>
      </c>
      <c r="C117" s="117"/>
      <c r="D117" s="118">
        <v>151.427</v>
      </c>
      <c r="E117" s="247"/>
    </row>
    <row r="118" spans="1:5" ht="38.25">
      <c r="A118" s="204"/>
      <c r="B118" s="115" t="s">
        <v>6</v>
      </c>
      <c r="C118" s="117"/>
      <c r="D118" s="118">
        <v>245.979</v>
      </c>
      <c r="E118" s="248"/>
    </row>
    <row r="119" spans="1:5" ht="30">
      <c r="A119" s="204" t="s">
        <v>707</v>
      </c>
      <c r="B119" s="208" t="s">
        <v>8</v>
      </c>
      <c r="C119" s="111"/>
      <c r="D119" s="127">
        <v>730.6</v>
      </c>
      <c r="E119" s="216" t="s">
        <v>314</v>
      </c>
    </row>
    <row r="120" spans="1:5" ht="30">
      <c r="A120" s="204" t="s">
        <v>708</v>
      </c>
      <c r="B120" s="208" t="s">
        <v>7</v>
      </c>
      <c r="C120" s="119"/>
      <c r="D120" s="127">
        <v>300.9</v>
      </c>
      <c r="E120" s="216" t="s">
        <v>314</v>
      </c>
    </row>
    <row r="121" spans="1:5" ht="30">
      <c r="A121" s="204" t="s">
        <v>32</v>
      </c>
      <c r="B121" s="208" t="s">
        <v>34</v>
      </c>
      <c r="C121" s="119"/>
      <c r="D121" s="249">
        <v>1886.1</v>
      </c>
      <c r="E121" s="246" t="s">
        <v>314</v>
      </c>
    </row>
    <row r="122" spans="1:5" ht="30">
      <c r="A122" s="204" t="s">
        <v>33</v>
      </c>
      <c r="B122" s="208" t="s">
        <v>35</v>
      </c>
      <c r="C122" s="119"/>
      <c r="D122" s="251"/>
      <c r="E122" s="248"/>
    </row>
    <row r="123" spans="1:5" ht="45">
      <c r="A123" s="204" t="s">
        <v>54</v>
      </c>
      <c r="B123" s="208" t="s">
        <v>55</v>
      </c>
      <c r="C123" s="119"/>
      <c r="D123" s="127">
        <v>6500</v>
      </c>
      <c r="E123" s="134" t="s">
        <v>314</v>
      </c>
    </row>
    <row r="124" spans="1:5" ht="30">
      <c r="A124" s="204" t="s">
        <v>81</v>
      </c>
      <c r="B124" s="208" t="s">
        <v>82</v>
      </c>
      <c r="C124" s="119"/>
      <c r="D124" s="127">
        <v>175.2</v>
      </c>
      <c r="E124" s="134" t="s">
        <v>314</v>
      </c>
    </row>
    <row r="125" spans="1:5" ht="30">
      <c r="A125" s="204" t="s">
        <v>253</v>
      </c>
      <c r="B125" s="208" t="s">
        <v>576</v>
      </c>
      <c r="C125" s="208" t="s">
        <v>577</v>
      </c>
      <c r="D125" s="127">
        <v>1040.6</v>
      </c>
      <c r="E125" s="134"/>
    </row>
    <row r="126" spans="1:5" ht="30">
      <c r="A126" s="204" t="s">
        <v>662</v>
      </c>
      <c r="B126" s="208" t="s">
        <v>578</v>
      </c>
      <c r="C126" s="208" t="s">
        <v>579</v>
      </c>
      <c r="D126" s="127">
        <v>3600</v>
      </c>
      <c r="E126" s="134"/>
    </row>
    <row r="127" spans="1:5" ht="60">
      <c r="A127" s="204" t="s">
        <v>232</v>
      </c>
      <c r="B127" s="208" t="s">
        <v>578</v>
      </c>
      <c r="C127" s="208" t="s">
        <v>580</v>
      </c>
      <c r="D127" s="127">
        <v>5800</v>
      </c>
      <c r="E127" s="134"/>
    </row>
    <row r="128" spans="1:5" ht="60">
      <c r="A128" s="204" t="s">
        <v>233</v>
      </c>
      <c r="B128" s="208" t="s">
        <v>578</v>
      </c>
      <c r="C128" s="208" t="s">
        <v>581</v>
      </c>
      <c r="D128" s="127">
        <v>3500</v>
      </c>
      <c r="E128" s="134"/>
    </row>
    <row r="129" spans="1:5" ht="15">
      <c r="A129" s="204" t="s">
        <v>234</v>
      </c>
      <c r="B129" s="208" t="s">
        <v>215</v>
      </c>
      <c r="C129" s="208" t="s">
        <v>216</v>
      </c>
      <c r="D129" s="127">
        <v>530</v>
      </c>
      <c r="E129" s="134"/>
    </row>
    <row r="130" spans="1:5" ht="60">
      <c r="A130" s="204" t="s">
        <v>235</v>
      </c>
      <c r="B130" s="208" t="s">
        <v>659</v>
      </c>
      <c r="C130" s="208" t="s">
        <v>237</v>
      </c>
      <c r="D130" s="127">
        <f>4600-3987.7</f>
        <v>612.3000000000002</v>
      </c>
      <c r="E130" s="134"/>
    </row>
    <row r="131" spans="1:5" ht="15">
      <c r="A131" s="204" t="s">
        <v>236</v>
      </c>
      <c r="B131" s="208" t="s">
        <v>660</v>
      </c>
      <c r="C131" s="208" t="s">
        <v>661</v>
      </c>
      <c r="D131" s="127">
        <v>250</v>
      </c>
      <c r="E131" s="134"/>
    </row>
    <row r="132" spans="1:5" ht="45">
      <c r="A132" s="204" t="s">
        <v>350</v>
      </c>
      <c r="B132" s="208" t="s">
        <v>231</v>
      </c>
      <c r="C132" s="208" t="s">
        <v>351</v>
      </c>
      <c r="D132" s="127">
        <v>320</v>
      </c>
      <c r="E132" s="134"/>
    </row>
    <row r="133" spans="1:5" ht="15.75">
      <c r="A133" s="252" t="s">
        <v>539</v>
      </c>
      <c r="B133" s="252"/>
      <c r="C133" s="122" t="s">
        <v>411</v>
      </c>
      <c r="D133" s="126">
        <f>D134+D145+D159+D166+D169</f>
        <v>41780.878</v>
      </c>
      <c r="E133" s="111"/>
    </row>
    <row r="134" spans="1:5" ht="15.75">
      <c r="A134" s="256" t="s">
        <v>412</v>
      </c>
      <c r="B134" s="256" t="s">
        <v>562</v>
      </c>
      <c r="C134" s="112" t="s">
        <v>413</v>
      </c>
      <c r="D134" s="129">
        <f>SUM(D135:D144)</f>
        <v>10567.228</v>
      </c>
      <c r="E134" s="111"/>
    </row>
    <row r="135" spans="1:5" ht="45">
      <c r="A135" s="204" t="s">
        <v>414</v>
      </c>
      <c r="B135" s="134" t="s">
        <v>415</v>
      </c>
      <c r="C135" s="134" t="s">
        <v>310</v>
      </c>
      <c r="D135" s="127">
        <v>1854</v>
      </c>
      <c r="E135" s="134" t="s">
        <v>311</v>
      </c>
    </row>
    <row r="136" spans="1:5" ht="45">
      <c r="A136" s="204" t="s">
        <v>416</v>
      </c>
      <c r="B136" s="134" t="s">
        <v>121</v>
      </c>
      <c r="C136" s="134" t="s">
        <v>310</v>
      </c>
      <c r="D136" s="127">
        <v>2500</v>
      </c>
      <c r="E136" s="134" t="s">
        <v>311</v>
      </c>
    </row>
    <row r="137" spans="1:5" ht="45">
      <c r="A137" s="204" t="s">
        <v>417</v>
      </c>
      <c r="B137" s="134" t="s">
        <v>418</v>
      </c>
      <c r="C137" s="134" t="s">
        <v>419</v>
      </c>
      <c r="D137" s="127">
        <v>1273.7</v>
      </c>
      <c r="E137" s="134" t="s">
        <v>311</v>
      </c>
    </row>
    <row r="138" spans="1:5" ht="30">
      <c r="A138" s="204" t="s">
        <v>420</v>
      </c>
      <c r="B138" s="134" t="s">
        <v>421</v>
      </c>
      <c r="C138" s="134" t="s">
        <v>422</v>
      </c>
      <c r="D138" s="127">
        <v>814.2</v>
      </c>
      <c r="E138" s="134" t="s">
        <v>314</v>
      </c>
    </row>
    <row r="139" spans="1:5" ht="45">
      <c r="A139" s="204" t="s">
        <v>423</v>
      </c>
      <c r="B139" s="134" t="s">
        <v>418</v>
      </c>
      <c r="C139" s="134" t="s">
        <v>102</v>
      </c>
      <c r="D139" s="127">
        <f>1000-700</f>
        <v>300</v>
      </c>
      <c r="E139" s="134" t="s">
        <v>311</v>
      </c>
    </row>
    <row r="140" spans="1:5" ht="30">
      <c r="A140" s="204" t="s">
        <v>60</v>
      </c>
      <c r="B140" s="134" t="s">
        <v>418</v>
      </c>
      <c r="C140" s="134" t="s">
        <v>709</v>
      </c>
      <c r="D140" s="127">
        <v>2399</v>
      </c>
      <c r="E140" s="134" t="s">
        <v>314</v>
      </c>
    </row>
    <row r="141" spans="1:5" ht="30">
      <c r="A141" s="204" t="s">
        <v>107</v>
      </c>
      <c r="B141" s="134" t="s">
        <v>117</v>
      </c>
      <c r="C141" s="134" t="s">
        <v>120</v>
      </c>
      <c r="D141" s="127">
        <v>307.7</v>
      </c>
      <c r="E141" s="134" t="s">
        <v>314</v>
      </c>
    </row>
    <row r="142" spans="1:5" ht="30">
      <c r="A142" s="204" t="s">
        <v>108</v>
      </c>
      <c r="B142" s="134" t="s">
        <v>118</v>
      </c>
      <c r="C142" s="134" t="s">
        <v>110</v>
      </c>
      <c r="D142" s="127">
        <v>426.284</v>
      </c>
      <c r="E142" s="134" t="s">
        <v>314</v>
      </c>
    </row>
    <row r="143" spans="1:6" ht="75">
      <c r="A143" s="204" t="s">
        <v>109</v>
      </c>
      <c r="B143" s="134" t="s">
        <v>117</v>
      </c>
      <c r="C143" s="134" t="s">
        <v>122</v>
      </c>
      <c r="D143" s="127">
        <v>666.844</v>
      </c>
      <c r="E143" s="134" t="s">
        <v>314</v>
      </c>
      <c r="F143" s="130"/>
    </row>
    <row r="144" spans="1:6" ht="30">
      <c r="A144" s="204" t="s">
        <v>131</v>
      </c>
      <c r="B144" s="134" t="s">
        <v>418</v>
      </c>
      <c r="C144" s="134" t="s">
        <v>132</v>
      </c>
      <c r="D144" s="127">
        <v>25.5</v>
      </c>
      <c r="E144" s="134" t="s">
        <v>133</v>
      </c>
      <c r="F144" s="130"/>
    </row>
    <row r="145" spans="1:5" ht="15.75">
      <c r="A145" s="256" t="s">
        <v>424</v>
      </c>
      <c r="B145" s="256" t="s">
        <v>562</v>
      </c>
      <c r="C145" s="112" t="s">
        <v>425</v>
      </c>
      <c r="D145" s="129">
        <f>SUM(D146:D158)</f>
        <v>16478.8</v>
      </c>
      <c r="E145" s="111"/>
    </row>
    <row r="146" spans="1:5" ht="45">
      <c r="A146" s="204" t="s">
        <v>426</v>
      </c>
      <c r="B146" s="134" t="s">
        <v>427</v>
      </c>
      <c r="C146" s="134" t="s">
        <v>310</v>
      </c>
      <c r="D146" s="127">
        <f>5426-3160.2</f>
        <v>2265.8</v>
      </c>
      <c r="E146" s="134" t="s">
        <v>311</v>
      </c>
    </row>
    <row r="147" spans="1:5" ht="30">
      <c r="A147" s="204" t="s">
        <v>428</v>
      </c>
      <c r="B147" s="134" t="s">
        <v>429</v>
      </c>
      <c r="C147" s="134" t="s">
        <v>430</v>
      </c>
      <c r="D147" s="127">
        <f>2462.4+243.6</f>
        <v>2706</v>
      </c>
      <c r="E147" s="134" t="s">
        <v>314</v>
      </c>
    </row>
    <row r="148" spans="1:5" ht="30">
      <c r="A148" s="204" t="s">
        <v>431</v>
      </c>
      <c r="B148" s="134" t="s">
        <v>432</v>
      </c>
      <c r="C148" s="134" t="s">
        <v>509</v>
      </c>
      <c r="D148" s="127">
        <v>702.4</v>
      </c>
      <c r="E148" s="134" t="s">
        <v>314</v>
      </c>
    </row>
    <row r="149" spans="1:5" ht="30">
      <c r="A149" s="204" t="s">
        <v>433</v>
      </c>
      <c r="B149" s="134" t="s">
        <v>432</v>
      </c>
      <c r="C149" s="134" t="s">
        <v>508</v>
      </c>
      <c r="D149" s="127">
        <f>1000-141.3</f>
        <v>858.7</v>
      </c>
      <c r="E149" s="134" t="s">
        <v>314</v>
      </c>
    </row>
    <row r="150" spans="1:5" ht="30">
      <c r="A150" s="204" t="s">
        <v>434</v>
      </c>
      <c r="B150" s="134" t="s">
        <v>432</v>
      </c>
      <c r="C150" s="134" t="s">
        <v>507</v>
      </c>
      <c r="D150" s="127">
        <v>496.4</v>
      </c>
      <c r="E150" s="134" t="s">
        <v>314</v>
      </c>
    </row>
    <row r="151" spans="1:5" ht="60">
      <c r="A151" s="204" t="s">
        <v>435</v>
      </c>
      <c r="B151" s="134" t="s">
        <v>103</v>
      </c>
      <c r="C151" s="134" t="s">
        <v>93</v>
      </c>
      <c r="D151" s="127">
        <f>1531.1</f>
        <v>1531.1</v>
      </c>
      <c r="E151" s="134" t="s">
        <v>314</v>
      </c>
    </row>
    <row r="152" spans="1:5" ht="45">
      <c r="A152" s="204" t="s">
        <v>436</v>
      </c>
      <c r="B152" s="134" t="s">
        <v>437</v>
      </c>
      <c r="C152" s="134" t="s">
        <v>438</v>
      </c>
      <c r="D152" s="127">
        <v>4865</v>
      </c>
      <c r="E152" s="134" t="s">
        <v>314</v>
      </c>
    </row>
    <row r="153" spans="1:5" ht="45">
      <c r="A153" s="204" t="s">
        <v>439</v>
      </c>
      <c r="B153" s="134" t="s">
        <v>440</v>
      </c>
      <c r="C153" s="134" t="s">
        <v>441</v>
      </c>
      <c r="D153" s="127">
        <v>1000</v>
      </c>
      <c r="E153" s="134" t="s">
        <v>314</v>
      </c>
    </row>
    <row r="154" spans="1:5" ht="30">
      <c r="A154" s="204" t="s">
        <v>442</v>
      </c>
      <c r="B154" s="134" t="s">
        <v>432</v>
      </c>
      <c r="C154" s="134" t="s">
        <v>443</v>
      </c>
      <c r="D154" s="127">
        <f>350-125</f>
        <v>225</v>
      </c>
      <c r="E154" s="134" t="s">
        <v>314</v>
      </c>
    </row>
    <row r="155" spans="1:5" ht="45">
      <c r="A155" s="204" t="s">
        <v>84</v>
      </c>
      <c r="B155" s="134" t="s">
        <v>86</v>
      </c>
      <c r="C155" s="134" t="s">
        <v>441</v>
      </c>
      <c r="D155" s="127">
        <v>103.1</v>
      </c>
      <c r="E155" s="134" t="s">
        <v>314</v>
      </c>
    </row>
    <row r="156" spans="1:5" ht="75">
      <c r="A156" s="204" t="s">
        <v>88</v>
      </c>
      <c r="B156" s="134" t="s">
        <v>87</v>
      </c>
      <c r="C156" s="134" t="s">
        <v>89</v>
      </c>
      <c r="D156" s="127">
        <v>773.3</v>
      </c>
      <c r="E156" s="134" t="s">
        <v>314</v>
      </c>
    </row>
    <row r="157" spans="1:5" ht="30">
      <c r="A157" s="204" t="s">
        <v>90</v>
      </c>
      <c r="B157" s="134" t="s">
        <v>91</v>
      </c>
      <c r="C157" s="134" t="s">
        <v>92</v>
      </c>
      <c r="D157" s="127">
        <v>452</v>
      </c>
      <c r="E157" s="134" t="s">
        <v>314</v>
      </c>
    </row>
    <row r="158" spans="1:5" ht="30">
      <c r="A158" s="204" t="s">
        <v>75</v>
      </c>
      <c r="B158" s="134" t="s">
        <v>76</v>
      </c>
      <c r="C158" s="134" t="s">
        <v>77</v>
      </c>
      <c r="D158" s="127">
        <v>500</v>
      </c>
      <c r="E158" s="134"/>
    </row>
    <row r="159" spans="1:5" ht="15.75">
      <c r="A159" s="256" t="s">
        <v>444</v>
      </c>
      <c r="B159" s="256" t="s">
        <v>562</v>
      </c>
      <c r="C159" s="112" t="s">
        <v>445</v>
      </c>
      <c r="D159" s="129">
        <f>SUM(D160:D165)</f>
        <v>2900</v>
      </c>
      <c r="E159" s="111"/>
    </row>
    <row r="160" spans="1:5" ht="30">
      <c r="A160" s="204" t="s">
        <v>446</v>
      </c>
      <c r="B160" s="134" t="s">
        <v>447</v>
      </c>
      <c r="C160" s="134" t="s">
        <v>310</v>
      </c>
      <c r="D160" s="127">
        <v>62</v>
      </c>
      <c r="E160" s="134" t="s">
        <v>448</v>
      </c>
    </row>
    <row r="161" spans="1:5" ht="30">
      <c r="A161" s="204" t="s">
        <v>449</v>
      </c>
      <c r="B161" s="134" t="s">
        <v>450</v>
      </c>
      <c r="C161" s="134" t="s">
        <v>310</v>
      </c>
      <c r="D161" s="127">
        <v>500</v>
      </c>
      <c r="E161" s="134" t="s">
        <v>314</v>
      </c>
    </row>
    <row r="162" spans="1:5" ht="30">
      <c r="A162" s="204" t="s">
        <v>451</v>
      </c>
      <c r="B162" s="134" t="s">
        <v>452</v>
      </c>
      <c r="C162" s="134" t="s">
        <v>310</v>
      </c>
      <c r="D162" s="127">
        <v>400</v>
      </c>
      <c r="E162" s="134" t="s">
        <v>314</v>
      </c>
    </row>
    <row r="163" spans="1:5" ht="30">
      <c r="A163" s="204" t="s">
        <v>453</v>
      </c>
      <c r="B163" s="134" t="s">
        <v>454</v>
      </c>
      <c r="C163" s="134" t="s">
        <v>310</v>
      </c>
      <c r="D163" s="127">
        <f>737+700</f>
        <v>1437</v>
      </c>
      <c r="E163" s="134" t="s">
        <v>455</v>
      </c>
    </row>
    <row r="164" spans="1:5" ht="30">
      <c r="A164" s="204" t="s">
        <v>456</v>
      </c>
      <c r="B164" s="134" t="s">
        <v>457</v>
      </c>
      <c r="C164" s="134" t="s">
        <v>310</v>
      </c>
      <c r="D164" s="127">
        <v>250</v>
      </c>
      <c r="E164" s="134" t="s">
        <v>314</v>
      </c>
    </row>
    <row r="165" spans="1:5" ht="30">
      <c r="A165" s="204" t="s">
        <v>45</v>
      </c>
      <c r="B165" s="134" t="s">
        <v>46</v>
      </c>
      <c r="C165" s="134" t="s">
        <v>47</v>
      </c>
      <c r="D165" s="127">
        <v>251</v>
      </c>
      <c r="E165" s="134" t="s">
        <v>314</v>
      </c>
    </row>
    <row r="166" spans="1:6" ht="15.75">
      <c r="A166" s="256" t="s">
        <v>458</v>
      </c>
      <c r="B166" s="256" t="s">
        <v>562</v>
      </c>
      <c r="C166" s="112" t="s">
        <v>459</v>
      </c>
      <c r="D166" s="129">
        <f>D167+D168</f>
        <v>4823.1</v>
      </c>
      <c r="E166" s="111"/>
      <c r="F166" s="130"/>
    </row>
    <row r="167" spans="1:8" ht="45">
      <c r="A167" s="204" t="s">
        <v>460</v>
      </c>
      <c r="B167" s="134" t="s">
        <v>461</v>
      </c>
      <c r="C167" s="134" t="s">
        <v>462</v>
      </c>
      <c r="D167" s="127">
        <f>4500-846.1-1400.8-131.1</f>
        <v>2122.0000000000005</v>
      </c>
      <c r="E167" s="134" t="s">
        <v>311</v>
      </c>
      <c r="H167" s="56"/>
    </row>
    <row r="168" spans="1:5" ht="30">
      <c r="A168" s="204" t="s">
        <v>463</v>
      </c>
      <c r="B168" s="134" t="s">
        <v>464</v>
      </c>
      <c r="C168" s="134" t="s">
        <v>539</v>
      </c>
      <c r="D168" s="127">
        <f>2570+131.1</f>
        <v>2701.1</v>
      </c>
      <c r="E168" s="134" t="s">
        <v>304</v>
      </c>
    </row>
    <row r="169" spans="1:5" ht="15.75">
      <c r="A169" s="256" t="s">
        <v>465</v>
      </c>
      <c r="B169" s="256" t="s">
        <v>562</v>
      </c>
      <c r="C169" s="112" t="s">
        <v>466</v>
      </c>
      <c r="D169" s="129">
        <f>SUM(D170:D192)</f>
        <v>7011.75</v>
      </c>
      <c r="E169" s="111"/>
    </row>
    <row r="170" spans="1:5" ht="30">
      <c r="A170" s="204" t="s">
        <v>467</v>
      </c>
      <c r="B170" s="134" t="s">
        <v>468</v>
      </c>
      <c r="C170" s="134" t="s">
        <v>310</v>
      </c>
      <c r="D170" s="127">
        <f>500-65</f>
        <v>435</v>
      </c>
      <c r="E170" s="134" t="s">
        <v>314</v>
      </c>
    </row>
    <row r="171" spans="1:6" ht="30">
      <c r="A171" s="204" t="s">
        <v>469</v>
      </c>
      <c r="B171" s="134" t="s">
        <v>470</v>
      </c>
      <c r="C171" s="134" t="s">
        <v>310</v>
      </c>
      <c r="D171" s="127">
        <v>250</v>
      </c>
      <c r="E171" s="134" t="s">
        <v>314</v>
      </c>
      <c r="F171" s="130"/>
    </row>
    <row r="172" spans="1:5" ht="30">
      <c r="A172" s="204" t="s">
        <v>471</v>
      </c>
      <c r="B172" s="134" t="s">
        <v>472</v>
      </c>
      <c r="C172" s="134" t="s">
        <v>310</v>
      </c>
      <c r="D172" s="127">
        <f>350-74.8</f>
        <v>275.2</v>
      </c>
      <c r="E172" s="134" t="s">
        <v>314</v>
      </c>
    </row>
    <row r="173" spans="1:5" ht="45">
      <c r="A173" s="204" t="s">
        <v>473</v>
      </c>
      <c r="B173" s="134" t="s">
        <v>474</v>
      </c>
      <c r="C173" s="134" t="s">
        <v>310</v>
      </c>
      <c r="D173" s="127">
        <v>0</v>
      </c>
      <c r="E173" s="134" t="s">
        <v>314</v>
      </c>
    </row>
    <row r="174" spans="1:5" ht="60">
      <c r="A174" s="204" t="s">
        <v>475</v>
      </c>
      <c r="B174" s="134" t="s">
        <v>476</v>
      </c>
      <c r="C174" s="134" t="s">
        <v>310</v>
      </c>
      <c r="D174" s="127">
        <v>500</v>
      </c>
      <c r="E174" s="134" t="s">
        <v>311</v>
      </c>
    </row>
    <row r="175" spans="1:5" ht="30">
      <c r="A175" s="204" t="s">
        <v>477</v>
      </c>
      <c r="B175" s="134" t="s">
        <v>478</v>
      </c>
      <c r="C175" s="134"/>
      <c r="D175" s="127">
        <f>150-150</f>
        <v>0</v>
      </c>
      <c r="E175" s="134" t="s">
        <v>314</v>
      </c>
    </row>
    <row r="176" spans="1:5" ht="30">
      <c r="A176" s="204" t="s">
        <v>479</v>
      </c>
      <c r="B176" s="134" t="s">
        <v>480</v>
      </c>
      <c r="C176" s="134" t="s">
        <v>310</v>
      </c>
      <c r="D176" s="127">
        <v>0</v>
      </c>
      <c r="E176" s="134" t="s">
        <v>314</v>
      </c>
    </row>
    <row r="177" spans="1:5" ht="30">
      <c r="A177" s="204" t="s">
        <v>481</v>
      </c>
      <c r="B177" s="134" t="s">
        <v>482</v>
      </c>
      <c r="C177" s="134" t="s">
        <v>483</v>
      </c>
      <c r="D177" s="127">
        <v>500</v>
      </c>
      <c r="E177" s="134" t="s">
        <v>304</v>
      </c>
    </row>
    <row r="178" spans="1:5" ht="30">
      <c r="A178" s="204" t="s">
        <v>484</v>
      </c>
      <c r="B178" s="134" t="s">
        <v>485</v>
      </c>
      <c r="C178" s="134" t="s">
        <v>486</v>
      </c>
      <c r="D178" s="127">
        <v>500</v>
      </c>
      <c r="E178" s="134" t="s">
        <v>304</v>
      </c>
    </row>
    <row r="179" spans="1:5" ht="15" customHeight="1">
      <c r="A179" s="204" t="s">
        <v>487</v>
      </c>
      <c r="B179" s="246" t="s">
        <v>488</v>
      </c>
      <c r="C179" s="134" t="s">
        <v>489</v>
      </c>
      <c r="D179" s="238">
        <v>1000</v>
      </c>
      <c r="E179" s="263" t="s">
        <v>314</v>
      </c>
    </row>
    <row r="180" spans="1:5" ht="15">
      <c r="A180" s="204" t="s">
        <v>490</v>
      </c>
      <c r="B180" s="247"/>
      <c r="C180" s="134" t="s">
        <v>491</v>
      </c>
      <c r="D180" s="239"/>
      <c r="E180" s="264"/>
    </row>
    <row r="181" spans="1:5" ht="30">
      <c r="A181" s="204" t="s">
        <v>492</v>
      </c>
      <c r="B181" s="247"/>
      <c r="C181" s="134" t="s">
        <v>493</v>
      </c>
      <c r="D181" s="239"/>
      <c r="E181" s="264"/>
    </row>
    <row r="182" spans="1:5" ht="15" customHeight="1">
      <c r="A182" s="204" t="s">
        <v>494</v>
      </c>
      <c r="B182" s="247"/>
      <c r="C182" s="134" t="s">
        <v>495</v>
      </c>
      <c r="D182" s="239"/>
      <c r="E182" s="264"/>
    </row>
    <row r="183" spans="1:5" ht="15">
      <c r="A183" s="204" t="s">
        <v>496</v>
      </c>
      <c r="B183" s="247"/>
      <c r="C183" s="134" t="s">
        <v>497</v>
      </c>
      <c r="D183" s="239"/>
      <c r="E183" s="264"/>
    </row>
    <row r="184" spans="1:5" ht="30">
      <c r="A184" s="204" t="s">
        <v>498</v>
      </c>
      <c r="B184" s="248"/>
      <c r="C184" s="134" t="s">
        <v>499</v>
      </c>
      <c r="D184" s="239"/>
      <c r="E184" s="265"/>
    </row>
    <row r="185" spans="1:5" ht="30">
      <c r="A185" s="204" t="s">
        <v>500</v>
      </c>
      <c r="B185" s="134" t="s">
        <v>501</v>
      </c>
      <c r="C185" s="134" t="s">
        <v>310</v>
      </c>
      <c r="D185" s="229"/>
      <c r="E185" s="134" t="s">
        <v>304</v>
      </c>
    </row>
    <row r="186" spans="1:5" ht="45">
      <c r="A186" s="204" t="s">
        <v>502</v>
      </c>
      <c r="B186" s="134" t="s">
        <v>503</v>
      </c>
      <c r="C186" s="111"/>
      <c r="D186" s="249">
        <v>671.6</v>
      </c>
      <c r="E186" s="134" t="s">
        <v>304</v>
      </c>
    </row>
    <row r="187" spans="1:5" ht="45">
      <c r="A187" s="204" t="s">
        <v>504</v>
      </c>
      <c r="B187" s="134" t="s">
        <v>505</v>
      </c>
      <c r="C187" s="111"/>
      <c r="D187" s="251"/>
      <c r="E187" s="134" t="s">
        <v>304</v>
      </c>
    </row>
    <row r="188" spans="1:5" ht="30">
      <c r="A188" s="204" t="s">
        <v>10</v>
      </c>
      <c r="B188" s="134" t="s">
        <v>9</v>
      </c>
      <c r="C188" s="111"/>
      <c r="D188" s="127">
        <v>0</v>
      </c>
      <c r="E188" s="134" t="s">
        <v>304</v>
      </c>
    </row>
    <row r="189" spans="1:5" ht="15.75">
      <c r="A189" s="204" t="s">
        <v>67</v>
      </c>
      <c r="B189" s="134" t="s">
        <v>68</v>
      </c>
      <c r="C189" s="111"/>
      <c r="D189" s="127">
        <f>100+100</f>
        <v>200</v>
      </c>
      <c r="E189" s="134"/>
    </row>
    <row r="190" spans="1:5" ht="15.75">
      <c r="A190" s="204" t="s">
        <v>69</v>
      </c>
      <c r="B190" s="134" t="s">
        <v>96</v>
      </c>
      <c r="C190" s="111"/>
      <c r="D190" s="127">
        <f>757.5+80+1000+700+62.45</f>
        <v>2599.95</v>
      </c>
      <c r="E190" s="134"/>
    </row>
    <row r="191" spans="1:5" ht="60">
      <c r="A191" s="204" t="s">
        <v>85</v>
      </c>
      <c r="B191" s="134" t="s">
        <v>97</v>
      </c>
      <c r="C191" s="111"/>
      <c r="D191" s="127">
        <v>80</v>
      </c>
      <c r="E191" s="134"/>
    </row>
    <row r="192" spans="1:5" ht="15.75">
      <c r="A192" s="204"/>
      <c r="B192" s="134"/>
      <c r="C192" s="111"/>
      <c r="D192" s="127"/>
      <c r="E192" s="134"/>
    </row>
    <row r="193" spans="1:5" ht="15.75">
      <c r="A193" s="245" t="s">
        <v>506</v>
      </c>
      <c r="B193" s="245"/>
      <c r="C193" s="217"/>
      <c r="D193" s="125">
        <f>D74+D18+D16</f>
        <v>150720.40322</v>
      </c>
      <c r="E193" s="217"/>
    </row>
    <row r="194" spans="1:5" ht="15">
      <c r="A194" s="262" t="s">
        <v>112</v>
      </c>
      <c r="B194" s="262"/>
      <c r="C194" s="262"/>
      <c r="D194" s="262"/>
      <c r="E194" s="262"/>
    </row>
    <row r="195" spans="1:7" ht="15">
      <c r="A195" s="261"/>
      <c r="B195" s="261"/>
      <c r="C195" s="261"/>
      <c r="D195" s="261"/>
      <c r="E195" s="151"/>
      <c r="F195" s="151"/>
      <c r="G195" s="151"/>
    </row>
    <row r="196" spans="2:5" ht="15">
      <c r="B196" s="218"/>
      <c r="C196" s="218"/>
      <c r="E196" s="218"/>
    </row>
    <row r="197" spans="2:5" ht="15">
      <c r="B197" s="55"/>
      <c r="C197" s="220"/>
      <c r="D197" s="221"/>
      <c r="E197" s="218"/>
    </row>
    <row r="198" spans="2:5" ht="15">
      <c r="B198" s="218"/>
      <c r="C198" s="218"/>
      <c r="E198" s="218"/>
    </row>
    <row r="199" spans="2:5" ht="15">
      <c r="B199" s="218"/>
      <c r="C199" s="218"/>
      <c r="E199" s="218"/>
    </row>
    <row r="200" spans="2:5" ht="15">
      <c r="B200" s="218"/>
      <c r="C200" s="218"/>
      <c r="E200" s="218"/>
    </row>
    <row r="201" spans="2:5" ht="15">
      <c r="B201" s="218"/>
      <c r="C201" s="218"/>
      <c r="E201" s="218"/>
    </row>
    <row r="202" spans="2:5" ht="15">
      <c r="B202" s="218"/>
      <c r="C202" s="218"/>
      <c r="E202" s="218"/>
    </row>
    <row r="203" spans="2:5" ht="15">
      <c r="B203" s="218"/>
      <c r="C203" s="218"/>
      <c r="E203" s="218"/>
    </row>
    <row r="204" spans="2:5" ht="15">
      <c r="B204" s="218"/>
      <c r="C204" s="218"/>
      <c r="E204" s="218"/>
    </row>
    <row r="205" spans="2:5" ht="15">
      <c r="B205" s="218"/>
      <c r="C205" s="218"/>
      <c r="E205" s="218"/>
    </row>
  </sheetData>
  <mergeCells count="35">
    <mergeCell ref="E105:E118"/>
    <mergeCell ref="D121:D122"/>
    <mergeCell ref="E121:E122"/>
    <mergeCell ref="E179:E184"/>
    <mergeCell ref="A195:D195"/>
    <mergeCell ref="A194:E194"/>
    <mergeCell ref="A159:B159"/>
    <mergeCell ref="A166:B166"/>
    <mergeCell ref="D186:D187"/>
    <mergeCell ref="A193:B193"/>
    <mergeCell ref="A169:B169"/>
    <mergeCell ref="B179:B184"/>
    <mergeCell ref="D179:D184"/>
    <mergeCell ref="A102:B102"/>
    <mergeCell ref="A75:B75"/>
    <mergeCell ref="A145:B145"/>
    <mergeCell ref="A85:A92"/>
    <mergeCell ref="A134:B134"/>
    <mergeCell ref="B85:B92"/>
    <mergeCell ref="B98:B99"/>
    <mergeCell ref="A133:B133"/>
    <mergeCell ref="B51:B57"/>
    <mergeCell ref="B58:B70"/>
    <mergeCell ref="A19:B19"/>
    <mergeCell ref="A74:B74"/>
    <mergeCell ref="D46:D49"/>
    <mergeCell ref="D76:D79"/>
    <mergeCell ref="A13:E13"/>
    <mergeCell ref="A14:E14"/>
    <mergeCell ref="E51:E63"/>
    <mergeCell ref="A16:B16"/>
    <mergeCell ref="E21:E35"/>
    <mergeCell ref="D25:D27"/>
    <mergeCell ref="A50:B50"/>
    <mergeCell ref="A18:B18"/>
  </mergeCells>
  <printOptions/>
  <pageMargins left="0.75" right="0.34" top="0.37" bottom="0.26" header="0.4" footer="0.2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2014-08-27T11:36:43Z</cp:lastPrinted>
  <dcterms:created xsi:type="dcterms:W3CDTF">2013-02-18T11:01:55Z</dcterms:created>
  <dcterms:modified xsi:type="dcterms:W3CDTF">2014-08-27T11:44:02Z</dcterms:modified>
  <cp:category/>
  <cp:version/>
  <cp:contentType/>
  <cp:contentStatus/>
</cp:coreProperties>
</file>